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622"/>
  </bookViews>
  <sheets>
    <sheet name="1" sheetId="4" r:id="rId1"/>
  </sheets>
  <calcPr calcId="152511"/>
</workbook>
</file>

<file path=xl/calcChain.xml><?xml version="1.0" encoding="utf-8"?>
<calcChain xmlns="http://schemas.openxmlformats.org/spreadsheetml/2006/main">
  <c r="L100" i="4" l="1"/>
  <c r="K100" i="4"/>
  <c r="I100" i="4"/>
  <c r="H100" i="4"/>
  <c r="D100" i="4" s="1"/>
  <c r="H99" i="4"/>
  <c r="D99" i="4"/>
  <c r="H98" i="4"/>
  <c r="D98" i="4" s="1"/>
  <c r="L97" i="4"/>
  <c r="I97" i="4"/>
  <c r="H97" i="4"/>
  <c r="D97" i="4" s="1"/>
  <c r="I96" i="4"/>
  <c r="H96" i="4"/>
  <c r="D96" i="4"/>
  <c r="D95" i="4"/>
  <c r="I94" i="4"/>
  <c r="H94" i="4"/>
  <c r="D94" i="4"/>
  <c r="L93" i="4"/>
  <c r="I93" i="4"/>
  <c r="H93" i="4"/>
  <c r="D93" i="4"/>
  <c r="L92" i="4"/>
  <c r="I92" i="4"/>
  <c r="H92" i="4"/>
  <c r="D92" i="4"/>
  <c r="D91" i="4"/>
  <c r="I90" i="4"/>
  <c r="H90" i="4"/>
  <c r="D90" i="4"/>
  <c r="L89" i="4"/>
  <c r="H89" i="4"/>
  <c r="F89" i="4"/>
  <c r="D89" i="4"/>
  <c r="D88" i="4"/>
  <c r="L87" i="4"/>
  <c r="I87" i="4"/>
  <c r="H87" i="4"/>
  <c r="D87" i="4" s="1"/>
  <c r="L86" i="4"/>
  <c r="K86" i="4"/>
  <c r="I86" i="4"/>
  <c r="H86" i="4"/>
  <c r="D86" i="4" s="1"/>
  <c r="H85" i="4"/>
  <c r="D85" i="4"/>
  <c r="L84" i="4"/>
  <c r="K84" i="4"/>
  <c r="I84" i="4"/>
  <c r="H84" i="4"/>
  <c r="D84" i="4" s="1"/>
  <c r="H83" i="4"/>
  <c r="D83" i="4"/>
  <c r="I82" i="4"/>
  <c r="H82" i="4"/>
  <c r="D82" i="4" s="1"/>
  <c r="H81" i="4"/>
  <c r="D81" i="4"/>
  <c r="I80" i="4"/>
  <c r="H80" i="4"/>
  <c r="D80" i="4"/>
  <c r="H60" i="4" l="1"/>
  <c r="H40" i="4"/>
  <c r="H20" i="4"/>
  <c r="D22" i="4"/>
  <c r="H23" i="4"/>
  <c r="H21" i="4"/>
  <c r="H58" i="4" l="1"/>
  <c r="H49" i="4"/>
  <c r="D49" i="4" s="1"/>
  <c r="H48" i="4"/>
  <c r="D48" i="4" s="1"/>
  <c r="H39" i="4"/>
  <c r="K18" i="4" l="1"/>
  <c r="H64" i="4" l="1"/>
  <c r="H59" i="4"/>
  <c r="H55" i="4"/>
  <c r="H45" i="4"/>
  <c r="H36" i="4"/>
  <c r="I67" i="4"/>
  <c r="H67" i="4"/>
  <c r="I59" i="4"/>
  <c r="I58" i="4"/>
  <c r="I55" i="4"/>
  <c r="I54" i="4"/>
  <c r="H52" i="4"/>
  <c r="I51" i="4"/>
  <c r="H51" i="4"/>
  <c r="I50" i="4"/>
  <c r="I45" i="4"/>
  <c r="I44" i="4"/>
  <c r="H43" i="4"/>
  <c r="H41" i="4"/>
  <c r="I38" i="4" l="1"/>
  <c r="H38" i="4"/>
  <c r="I36" i="4"/>
  <c r="I35" i="4"/>
  <c r="H19" i="4"/>
  <c r="I18" i="4"/>
  <c r="H18" i="4"/>
  <c r="H17" i="4"/>
  <c r="H15" i="4"/>
  <c r="H14" i="4"/>
  <c r="H13" i="4"/>
  <c r="I12" i="4"/>
  <c r="H12" i="4"/>
  <c r="H69" i="4"/>
  <c r="F68" i="4"/>
  <c r="F67" i="4"/>
  <c r="H65" i="4"/>
  <c r="F64" i="4"/>
  <c r="F63" i="4"/>
  <c r="D63" i="4" s="1"/>
  <c r="H56" i="4"/>
  <c r="F55" i="4"/>
  <c r="F54" i="4"/>
  <c r="F51" i="4"/>
  <c r="F50" i="4"/>
  <c r="H46" i="4"/>
  <c r="F45" i="4"/>
  <c r="F44" i="4"/>
  <c r="F42" i="4"/>
  <c r="F41" i="4"/>
  <c r="H37" i="4"/>
  <c r="F36" i="4"/>
  <c r="F35" i="4"/>
  <c r="K21" i="4"/>
  <c r="L18" i="4"/>
  <c r="F18" i="4"/>
  <c r="F12" i="4"/>
  <c r="I21" i="4"/>
  <c r="I15" i="4"/>
  <c r="L21" i="4"/>
  <c r="D54" i="4" l="1"/>
  <c r="D55" i="4"/>
  <c r="D56" i="4" l="1"/>
  <c r="D69" i="4"/>
  <c r="D68" i="4"/>
  <c r="D50" i="4"/>
  <c r="D51" i="4"/>
  <c r="D52" i="4"/>
  <c r="D53" i="4"/>
  <c r="D57" i="4"/>
  <c r="D58" i="4"/>
  <c r="D59" i="4"/>
  <c r="D60" i="4"/>
  <c r="D61" i="4"/>
  <c r="D62" i="4"/>
  <c r="D64" i="4"/>
  <c r="D65" i="4"/>
  <c r="D66" i="4"/>
  <c r="D46" i="4"/>
  <c r="D40" i="4"/>
  <c r="D41" i="4"/>
  <c r="D42" i="4"/>
  <c r="D43" i="4"/>
  <c r="D39" i="4"/>
  <c r="D37" i="4"/>
  <c r="D44" i="4"/>
  <c r="D45" i="4"/>
  <c r="D47" i="4"/>
  <c r="D67" i="4"/>
  <c r="D70" i="4"/>
  <c r="L38" i="4" l="1"/>
  <c r="K38" i="4"/>
  <c r="L36" i="4"/>
  <c r="K36" i="4"/>
  <c r="D23" i="4"/>
  <c r="D21" i="4"/>
  <c r="D20" i="4"/>
  <c r="D19" i="4"/>
  <c r="D18" i="4"/>
  <c r="D17" i="4"/>
  <c r="D16" i="4"/>
  <c r="D15" i="4"/>
  <c r="D14" i="4"/>
  <c r="D13" i="4"/>
  <c r="D12" i="4"/>
  <c r="D36" i="4" l="1"/>
  <c r="D38" i="4"/>
  <c r="D35" i="4"/>
</calcChain>
</file>

<file path=xl/sharedStrings.xml><?xml version="1.0" encoding="utf-8"?>
<sst xmlns="http://schemas.openxmlformats.org/spreadsheetml/2006/main" count="463" uniqueCount="209">
  <si>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</si>
  <si>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</si>
  <si>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</si>
  <si>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</si>
  <si>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</si>
  <si>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</si>
  <si>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</si>
  <si>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</si>
  <si>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</si>
  <si>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</si>
  <si>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</si>
  <si>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</si>
  <si>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</si>
  <si>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двухэтапные</t>
  </si>
  <si>
    <t>без проведения конкурентных  способов определения поставщиков (подрядчиков, исполнителей)</t>
  </si>
  <si>
    <t>закупки малого объема</t>
  </si>
  <si>
    <t>х</t>
  </si>
  <si>
    <t>проведенных заказчиками самостоятельно</t>
  </si>
  <si>
    <t>путем проведения совместных закупок</t>
  </si>
  <si>
    <t>по закупкам с полным или частичным финансированием за счет средств межбюджетных трансфертов из федерального бюджета</t>
  </si>
  <si>
    <t>количество несостоявшихся  процедур закупок (лотов), определение поставщиков по которым осуществлялось заказчиками самостоятельно</t>
  </si>
  <si>
    <t>количество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</si>
  <si>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Количество заключенных контрактов и договоров, в том числе:</t>
  </si>
  <si>
    <t>по результатам  процедур закупок (лотов), проведенных заказчиками самостоятельно</t>
  </si>
  <si>
    <t>4.2.</t>
  </si>
  <si>
    <t>по результатам совместных закупок</t>
  </si>
  <si>
    <t>4.3.</t>
  </si>
  <si>
    <t>5.1.</t>
  </si>
  <si>
    <t>Общее количество поданных заявок, в том числе:</t>
  </si>
  <si>
    <t>6.1.</t>
  </si>
  <si>
    <t>по процедурам закупок (лотов), проведенным заказчиками самостоятельно</t>
  </si>
  <si>
    <t>7.</t>
  </si>
  <si>
    <t>7.1.</t>
  </si>
  <si>
    <t>Суммарная начальная цена контрактов (лотов) и договоров, в том числе:</t>
  </si>
  <si>
    <t>8.1.</t>
  </si>
  <si>
    <t>8.2.</t>
  </si>
  <si>
    <t>по совместным закупкам</t>
  </si>
  <si>
    <t>8.3.</t>
  </si>
  <si>
    <t>9.</t>
  </si>
  <si>
    <t>9.1.</t>
  </si>
  <si>
    <t>по результатам несостоявшихся  процедур закупок (лотов), проведенных заказчиками самостоятельно</t>
  </si>
  <si>
    <t>10.</t>
  </si>
  <si>
    <t>10.1.</t>
  </si>
  <si>
    <t>по результатам несостоявшихся процедур закупок (лотов), проведенных заказчиками самостоятельно, которые не привели к заключению контрактов</t>
  </si>
  <si>
    <t>10.2.</t>
  </si>
  <si>
    <t>по результатам несостоявшихся процедур закупок (лотов) с полным или частичным финансированием за счет средств межбюджетных трансфертов из федерального бюджета, которые не привели к заключению контрактов</t>
  </si>
  <si>
    <t>11.1.</t>
  </si>
  <si>
    <t>11.2.</t>
  </si>
  <si>
    <t>11.3.</t>
  </si>
  <si>
    <t>12.</t>
  </si>
  <si>
    <t xml:space="preserve">Всего проведено процедур закупок (лотов), в том числе: </t>
  </si>
  <si>
    <t>4.1.</t>
  </si>
  <si>
    <t>Общее годовое количество закупок, предусмотренных планами-графиками в отчетном году, в том числе:</t>
  </si>
  <si>
    <t>ед.</t>
  </si>
  <si>
    <t>общее годовое количество закупок (лотов), предусмотренных планами-графиками,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</si>
  <si>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федерального бюджета</t>
  </si>
  <si>
    <t>Количество закупок, предусмотренных планами-графиками на текущий (следующий за отчетным) квартал, в том числе:</t>
  </si>
  <si>
    <t>количество закупок (лотов), предусмотренных планами-графиками на текущий (следующий за отчетным)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</si>
  <si>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количество закупок, предусмотренных планами-графиками на текущий (следующий за отчетным) квартал, с полным или  частичным финансированием за счет средств межбюджетных трансфертов из федерального бюджета</t>
  </si>
  <si>
    <t>1.1</t>
  </si>
  <si>
    <t>1.2</t>
  </si>
  <si>
    <t>2.1</t>
  </si>
  <si>
    <t>2.2</t>
  </si>
  <si>
    <t>Суммарная начальная (максимальная) цена контрактов по закупкам, предусмотренных планами-графиками в отчетном году, в том числе:</t>
  </si>
  <si>
    <t>тыс. руб.</t>
  </si>
  <si>
    <t>суммарная начальная (максимальная) цена контрактов по закупкам, предусмотренных планами-графиками в отчетном году,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</si>
  <si>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федерального бюджета</t>
  </si>
  <si>
    <t>Суммарная начальная (максимальная) цена контрактов по закупкам, предусмотренных планами-графиками на текущий (следующий за отчетным) квартал, в том числе:</t>
  </si>
  <si>
    <t>3.1</t>
  </si>
  <si>
    <t>3.2</t>
  </si>
  <si>
    <t>4.1</t>
  </si>
  <si>
    <t>4.2</t>
  </si>
  <si>
    <t>количество несостоявшихся процедур закупок (лотов), которые не привели к заключению контрактов, проведенных заказчиками самостоятельно</t>
  </si>
  <si>
    <t>1.3</t>
  </si>
  <si>
    <t>по результатам процедур закупок (лотов), проведенных заказчиками самостоятельно</t>
  </si>
  <si>
    <t>по результатам несостоявшихся процедур закупок (лотов), проведенных заказчиками самостоятельно</t>
  </si>
  <si>
    <t>заявки</t>
  </si>
  <si>
    <t>Суммарная цена контрактов и договоров, предложенная победителями (единственными допущенными участниками) по результатам процедур закупок (лотов), в том числе:</t>
  </si>
  <si>
    <t>12.1.</t>
  </si>
  <si>
    <t>12.2.</t>
  </si>
  <si>
    <t>12.3.</t>
  </si>
  <si>
    <t>Закупки,
 - всего</t>
  </si>
  <si>
    <t>I. Информация о планировании закупок</t>
  </si>
  <si>
    <t>5.</t>
  </si>
  <si>
    <t>Из строки 1 –  количество несостоявшихся  процедур закупок (лотов), в том числе:</t>
  </si>
  <si>
    <t>Из строки 2 –  количество несостоявшихся  процедур закупок (лотов), которые не привели к заключению контрактов, в том числе:</t>
  </si>
  <si>
    <t>Из строки 4 – количество заключенных контрактов по результатам несостоявшихся процедур закупок (лотов), в том числе</t>
  </si>
  <si>
    <t>Из строки 6 – количество отклоненных заявок по результатам проведения процедур закупок (лотов), в том числе:</t>
  </si>
  <si>
    <t>Из строки 8 – суммарная начальная цена контрактов по результатам несостоявшихся  процедур закупок (лотов), в том числе:</t>
  </si>
  <si>
    <t>Из строки 9 – суммарная начальная цена контрактов по результатам несостоявшихся  процедур закупок (лотов), которые не привели к заключению контрактов, в том числе:</t>
  </si>
  <si>
    <t>Общая стоимость заключенных  контрактов и договоров, в том числе:</t>
  </si>
  <si>
    <r>
      <t xml:space="preserve">по результатам </t>
    </r>
    <r>
      <rPr>
        <sz val="9"/>
        <color theme="1"/>
        <rFont val="Arial"/>
        <family val="2"/>
        <charset val="204"/>
      </rPr>
      <t xml:space="preserve"> </t>
    </r>
    <r>
      <rPr>
        <sz val="9"/>
        <color theme="1"/>
        <rFont val="Times New Roman"/>
        <family val="1"/>
        <charset val="204"/>
      </rPr>
      <t xml:space="preserve"> процедур закупок (лотов), проведённых заказчиками самостоятельно</t>
    </r>
  </si>
  <si>
    <t>суммарная начальная (максимальная) цена контрактов по закупкам, предусмотренных планами-графиками на текущий (следующий за отчетным) квартал,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t>
  </si>
  <si>
    <t>суммарная начальная (максимальная) цена контрактов по закупкам, предусмотренных планами-графиками на текущий (следующий за отчетным) квартал, с полным или частичным финансированием за счет средств межбюджетных трансфертов из федерального бюджета</t>
  </si>
  <si>
    <t xml:space="preserve">II. Информация об осуществлении муниципальных закупок </t>
  </si>
  <si>
    <t xml:space="preserve">III. Информация об осуществлении муниципальных закупок 
за счет межбюджетных трансфертов из бюджета Республики Башкортостан
</t>
  </si>
  <si>
    <t>открытые двухэтапные</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</si>
  <si>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в том числе</t>
  </si>
  <si>
    <t>1.1.</t>
  </si>
  <si>
    <t>общее годовое количество закупок (лотов),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</si>
  <si>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2.1.</t>
  </si>
  <si>
    <t>количество закупок (лотов), предусмотренных планами-графиками в текущем (следующим за отчетным) квартале,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</si>
  <si>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из них:</t>
  </si>
  <si>
    <t>3.1.</t>
  </si>
  <si>
    <t>по закупкам (лотам),  по которым определение поставщиков (подрядчиков, исполнителей) запланировано осуществлять через  Государственный комитет Республики Башкортостан по размещению государственных заказов (в рамках условий о централизации закупок)</t>
  </si>
  <si>
    <t>3.2.</t>
  </si>
  <si>
    <t>планируемый объем финансирования за счет средств межбюджетных трансфертов из бюджета Республики Башкортостан</t>
  </si>
  <si>
    <t>4.</t>
  </si>
  <si>
    <t>Суммарная начальная (максимальная) цена контрактов по закупкам, предусмотренным планом-графиком в текущем (следующем за отчетным) квартале, из них:</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</si>
  <si>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</si>
  <si>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количество несостоявшихся процедур закупок (лотов)</t>
  </si>
  <si>
    <t>5.2.</t>
  </si>
  <si>
    <t>количество несостоявшихся процедур закупок (лотов), которые не привели к заключению контрактов</t>
  </si>
  <si>
    <t>Суммарная начальная цена контрактов (лотов)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</si>
  <si>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объем финансирования за счет средств межбюджетных трансфертов из бюджета Республики Башкортостан</t>
  </si>
  <si>
    <t>Из строки 6 – суммарная начальная цена контрактов по результатам несостоявшихся конкурсов, аукционов, запросов котировок, запросов предложений (лотов)</t>
  </si>
  <si>
    <t>8.</t>
  </si>
  <si>
    <t>Из строки 7 – 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</si>
  <si>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Суммарная цена контрактов и договоров, предложенная победителями (единственными допущенными участниками) по результатам процедур закупок (лотов)</t>
  </si>
  <si>
    <r>
      <t xml:space="preserve">Количество заключенных контрактов и договоров </t>
    </r>
    <r>
      <rPr>
        <sz val="10"/>
        <color theme="1"/>
        <rFont val="Arial"/>
        <family val="2"/>
        <charset val="204"/>
      </rPr>
      <t xml:space="preserve"> </t>
    </r>
    <r>
      <rPr>
        <sz val="9"/>
        <color theme="1"/>
        <rFont val="Times New Roman"/>
        <family val="1"/>
        <charset val="204"/>
      </rPr>
      <t>с полным или частичным финансированием за счет средств межбюджетных трансфертов из бюджета Республики Башкортостан, в том числе:</t>
    </r>
  </si>
  <si>
    <t>по закупкам (лотам), по которым определение поставщиков (подрядчиков, исполнителей) осуществлено через  Государственный комитет Республики Башкортостан по размещению государственных заказов (в рамках условий о централизации закупок)</t>
  </si>
  <si>
    <t>11.</t>
  </si>
  <si>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</si>
  <si>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IV. Осуществление общественного обсуждения закупок</t>
  </si>
  <si>
    <t>№ п/п</t>
  </si>
  <si>
    <t>Количество, ед.</t>
  </si>
  <si>
    <t>Стоимость, тыс. руб.</t>
  </si>
  <si>
    <t>Всего закупок, по которым в отчетном периоде проведена процедура общественного обсуждения, в том числе:</t>
  </si>
  <si>
    <t>по результатам которого внесены изменения в план-график, закупочную документацию</t>
  </si>
  <si>
    <t>по результатам которого принято решение об отмене процедуры закупки</t>
  </si>
  <si>
    <t>Объект закупки</t>
  </si>
  <si>
    <t>Реестровый номер закупки</t>
  </si>
  <si>
    <t>Стоимость,</t>
  </si>
  <si>
    <t>Результат</t>
  </si>
  <si>
    <t>общественного</t>
  </si>
  <si>
    <t>обсуждения закупки</t>
  </si>
  <si>
    <t>(внесение изменений в</t>
  </si>
  <si>
    <t>закупку/ отмена</t>
  </si>
  <si>
    <t>закупки/ закупка</t>
  </si>
  <si>
    <t>осуществлена без</t>
  </si>
  <si>
    <t>изменений)</t>
  </si>
  <si>
    <t>нет</t>
  </si>
  <si>
    <t>V. Осуществление банковского сопровождения контрактов</t>
  </si>
  <si>
    <t>п/п</t>
  </si>
  <si>
    <t>Всего заключено контрактов (договоров), предусматривающих условия банковского сопровождения, в том числе:</t>
  </si>
  <si>
    <t>проведение банком мониторинга расчетов в рамках исполнения контракта (стандартное банковское сопровождение)</t>
  </si>
  <si>
    <t>оказание банком услуг, позволяющих обеспечить соответствие принимаемых товаров, работ (их результатов), услуг условиям контракта (расширенное банковское сопровождение)</t>
  </si>
  <si>
    <t>Предмет контракта</t>
  </si>
  <si>
    <t>Номер в реестре контрактов</t>
  </si>
  <si>
    <t>1. Контракты со стандартным банковским сопровождением</t>
  </si>
  <si>
    <t>2. Контракты с расширенным банковским сопровождением</t>
  </si>
  <si>
    <t>Наименование (описание) проблемы</t>
  </si>
  <si>
    <t>Предложения по решению проблемы (совершенствованию законодательства</t>
  </si>
  <si>
    <t>о контрактной системе)</t>
  </si>
  <si>
    <t>Краткое описание проблемы с указанием конкретных норм</t>
  </si>
  <si>
    <t>(положений) законодательства о контрактной системе, при</t>
  </si>
  <si>
    <t>реализации которых они проявились</t>
  </si>
  <si>
    <t>Предложения по решению проблемы</t>
  </si>
  <si>
    <t>(совершенствованию</t>
  </si>
  <si>
    <t>законодательства о контрактной системе)</t>
  </si>
  <si>
    <t>1.</t>
  </si>
  <si>
    <t>Часть 3 ст. 94 ФЗ-44 устанавливает обязанность заказчика проводить экспертизу  предоставленных поставщиком (подрядчиком, исполнителем) результатов, предусмотренных контрактом. Экспертиза результатов, предусмотренных контрактом, может проводиться заказчиком своими силами. При этом, законом не урегулирован четкий порядок проведения экспертизы своими силами заказчика.</t>
  </si>
  <si>
    <t>Внести соответствующие изменения в Федеральный закон № 44 на законодательном уровне</t>
  </si>
  <si>
    <t>2.</t>
  </si>
  <si>
    <t>В соответствии с ч. 5 ст. 30 ФЗ-44 заказчик при определении поставщика (подрядчика, исполнителя) вправе установить в извещении об осуществлении закупки требование к поставщику (подрядчику, исполнителю), не являющемуся субъектом малого предпринимательства или социально ориентированной некоммерческой организацией, о привлечении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 При этом не установлен объем привлечения  к исполнению контракта субподрядчиков, соисполнителей из числа субъектов малого предпринимательства, социально ориентированных некоммерческих организаций.</t>
  </si>
  <si>
    <t>II. Перечень муниципальных нормативных правовых актов,</t>
  </si>
  <si>
    <t>принятых в развитие контрактной системы в сфере закупок</t>
  </si>
  <si>
    <t>Наименование и реквизиты</t>
  </si>
  <si>
    <t>нормативного правового акта</t>
  </si>
  <si>
    <t>Краткое описание</t>
  </si>
  <si>
    <t>Постановление администрации городского округа город Октябрьский Республики Башкортостан от 14.04.2015 № 1713 «Об утверждении Порядка формирования, утверждения и ведения планов закупок товаров, работ, услуг для обеспечения нужд городского округа город Октябрьский Республики Башкортостан»</t>
  </si>
  <si>
    <t>Определены сроки формирования и утверждения планов закупок, представлена форма документа.</t>
  </si>
  <si>
    <t>Постановление администрации городского округа город Октябрьский Республики Башкортостан от 14.04.2015 № 1714 «Об утверждении Порядка формирования, утверждения и ведения планов-графиков закупок для обеспечения муниципальных нужд городского округа город Октябрьский Республики Башкортостан»</t>
  </si>
  <si>
    <t>Определены сроки формирования и утверждения планов-графиков закупок, представлена форма документа</t>
  </si>
  <si>
    <t>Значение показателя</t>
  </si>
  <si>
    <t>по</t>
  </si>
  <si>
    <t>плановым проверкам</t>
  </si>
  <si>
    <t>внеплановым проверкам</t>
  </si>
  <si>
    <t>Количество проведенных проверок соблюдения заказчиками законодательства о контрактной системе</t>
  </si>
  <si>
    <t>Количество выявленных нарушений законодательства о контрактной системе по результатам проведенных проверок</t>
  </si>
  <si>
    <t>Количество рассмотренных дел об административных правонарушениях по результатам проверок, в том числе:</t>
  </si>
  <si>
    <t>с вынесением постановлений о назначении административного наказания в виде административного штрафа</t>
  </si>
  <si>
    <t>Общий размер административных штрафов, назначенных в соответствии с вынесенными постановлениями о назначении административного наказания</t>
  </si>
  <si>
    <t>Общая стоимость уплаченных штрафов по постановлениям о назначении административного наказания</t>
  </si>
  <si>
    <t>Наименование и краткое описание</t>
  </si>
  <si>
    <t>основной (системной) проблемы</t>
  </si>
  <si>
    <t>Предложения по</t>
  </si>
  <si>
    <t>решению проблемы</t>
  </si>
  <si>
    <t>(совершенствованию законодательства о</t>
  </si>
  <si>
    <t>контрактной системе)</t>
  </si>
  <si>
    <t>Количество,</t>
  </si>
  <si>
    <t>Проверено закупок - всего, в том числе:</t>
  </si>
  <si>
    <t>закупок, в которых выявлено несоблюдение заказчиками требований законодательства о контрактной системе к обоснованию (обоснованности) закупок(заполняется с 1 января 2017 года)</t>
  </si>
  <si>
    <t>закупок, в которых выявлено несоблюдение заказчиками правил нормирования в сфере закупок</t>
  </si>
  <si>
    <t>закупок, в которых выявлены нарушения обоснования заказчиком начальной (максимальной) цены контракта, цены контракта, заключаемого с единственным поставщиком (подрядчиком, исполнителем), включенной в план-график</t>
  </si>
  <si>
    <t>закупок, в которых выявлены нарушения при применении заказчиком мер ответственности и совершении иных действий в случае нарушения поставщиком (подрядчиком, исполнителем) условий контракта</t>
  </si>
  <si>
    <t>закупок, в которых выявлено несоответствие поставленного товара, выполненной работы (ее результата) или оказанной услуги условиям контракта</t>
  </si>
  <si>
    <t>закупок, в которых выявлены нарушения в части своевременности, полноты и достоверности отражения в документах учета поставленного товара, выполненной работы (ее результата) или оказанной услуги</t>
  </si>
  <si>
    <t>закупок, в которых выявлено несоответствие использования поставленного товара, выполненной работы (ее результата) или оказанной услуги целям осуществления закупки</t>
  </si>
  <si>
    <t>Перечень закупок, по которым проводилась процедура общественного обсуждения закупок</t>
  </si>
  <si>
    <t xml:space="preserve">Перечень контрактов, предусматривающих условия банковского сопровождения контрактов
</t>
  </si>
  <si>
    <t>VI. Информация о проблемах, проявившихся при реализации законодательства о контрактной системе в сфере закупок</t>
  </si>
  <si>
    <t>I. Проблемы, выявленные при реализации законодательства о контрактной системе в сфере закупок</t>
  </si>
  <si>
    <t>ИНФОРМАЦИЯ
о реализации законодательства о контрактной
системе в сфере закупок</t>
  </si>
  <si>
    <t>СВЕДЕНИЯ
о результатах осуществления контроля в сфере закупок
товаров, работ, услуг для обеспечения нужд
городского округа город Октябрьский Республики Башкортостан</t>
  </si>
  <si>
    <t>I. Информация о реализации проверок соблюдения
муниципальными заказчиками городского округа город Октябрьский Республики Башкортостан законодательства о контрактной системе</t>
  </si>
  <si>
    <t>II. Информация об основных (системных) нарушениях
законодательства о контрактной системе, выявленных
в ходе контрольных мероприятий</t>
  </si>
  <si>
    <t>СВЕДЕНИЯ
о результатах осуществления внутреннего муниципального
финансового контроля (за январь - июнь 2015 года)</t>
  </si>
  <si>
    <t xml:space="preserve">Сводный аналитический отчет о результатах мониторинга закупок товаров, работ, услуг для нужд муниципальных заказчиков 
городского округа город Октябрьский Республики Башкортостан за январь – июнь 2015  года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</si>
</sst>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9"/>
      <color theme="1"/>
      <name val="Times New Roman"/>
      <family val="1"/>
      <charset val="204"/>
    </font>
    <font>
      <sz val="9"/>
      <color theme="1"/>
      <name val="Arial"/>
      <family val="2"/>
      <charset val="204"/>
    </font>
    <font>
      <b/>
      <sz val="14"/>
      <color theme="1"/>
      <name val="Calibri"/>
      <family val="2"/>
      <charset val="204"/>
      <scheme val="minor"/>
    </font>
    <font>
      <sz val="10"/>
      <color theme="1"/>
      <name val="Arial"/>
      <family val="2"/>
      <charset val="204"/>
    </font>
    <font>
      <sz val="12"/>
      <color theme="1"/>
      <name val="Times New Roman"/>
      <family val="1"/>
      <charset val="204"/>
    </font>
    <font>
      <sz val="12"/>
      <color theme="1"/>
      <name val="Calibri"/>
      <family val="2"/>
      <charset val="204"/>
      <scheme val="minor"/>
    </font>
    <font>
      <b/>
      <sz val="14"/>
      <color theme="1"/>
      <name val="Calibri"/>
      <family val="2"/>
      <charset val="204"/>
    </font>
    <font>
      <sz val="14"/>
      <color theme="1"/>
      <name val="Calibri"/>
      <family val="2"/>
      <charset val="204"/>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diagonal/>
    </border>
  </borders>
  <cellStyleXfs count="1">
    <xf numFmtId="0" fontId="0" fillId="0" borderId="0"/>
  </cellStyleXfs>
  <cellXfs count="102">
    <xf numFmtId="0" fontId="0" fillId="0" borderId="0" xfId="0"/>
    <xf numFmtId="16"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 fontId="1" fillId="0" borderId="3" xfId="0" applyNumberFormat="1" applyFont="1" applyBorder="1" applyAlignment="1">
      <alignment horizontal="center" vertical="center" wrapText="1"/>
    </xf>
    <xf numFmtId="49" fontId="0" fillId="0" borderId="0" xfId="0" applyNumberFormat="1"/>
    <xf numFmtId="49"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2" borderId="11"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0" borderId="1" xfId="0" applyFont="1" applyBorder="1" applyAlignment="1">
      <alignment vertical="center" wrapText="1"/>
    </xf>
    <xf numFmtId="0" fontId="1" fillId="0" borderId="3" xfId="0" applyFont="1" applyBorder="1" applyAlignment="1">
      <alignment vertical="center" wrapText="1"/>
    </xf>
    <xf numFmtId="4" fontId="1" fillId="0" borderId="1" xfId="0" applyNumberFormat="1" applyFont="1" applyBorder="1" applyAlignment="1">
      <alignment horizontal="center" vertical="center" wrapText="1"/>
    </xf>
    <xf numFmtId="4" fontId="1" fillId="0" borderId="1" xfId="0" applyNumberFormat="1" applyFont="1" applyBorder="1" applyAlignment="1">
      <alignment vertical="center" wrapText="1"/>
    </xf>
    <xf numFmtId="4" fontId="1" fillId="0" borderId="7" xfId="0" applyNumberFormat="1" applyFont="1" applyBorder="1" applyAlignment="1">
      <alignment horizontal="center" vertical="center" wrapText="1"/>
    </xf>
    <xf numFmtId="4" fontId="1" fillId="2" borderId="7" xfId="0" applyNumberFormat="1" applyFont="1" applyFill="1" applyBorder="1" applyAlignment="1" applyProtection="1">
      <alignment horizontal="center" vertical="center" wrapText="1"/>
      <protection locked="0"/>
    </xf>
    <xf numFmtId="4" fontId="0" fillId="0" borderId="0" xfId="0" applyNumberFormat="1"/>
    <xf numFmtId="4" fontId="1" fillId="0" borderId="3" xfId="0" applyNumberFormat="1" applyFont="1" applyBorder="1" applyAlignment="1">
      <alignment horizontal="center" vertical="center" wrapText="1"/>
    </xf>
    <xf numFmtId="4" fontId="1" fillId="0" borderId="3" xfId="0" applyNumberFormat="1" applyFont="1" applyBorder="1" applyAlignment="1">
      <alignment vertical="center" wrapText="1"/>
    </xf>
    <xf numFmtId="4" fontId="1" fillId="2" borderId="11" xfId="0" applyNumberFormat="1" applyFont="1" applyFill="1" applyBorder="1" applyAlignment="1" applyProtection="1">
      <alignment horizontal="center" vertical="center" wrapText="1"/>
      <protection locked="0"/>
    </xf>
    <xf numFmtId="4" fontId="1" fillId="0" borderId="11" xfId="0" applyNumberFormat="1" applyFont="1" applyBorder="1" applyAlignment="1">
      <alignment horizontal="center" vertical="center" wrapText="1"/>
    </xf>
    <xf numFmtId="4" fontId="1" fillId="2" borderId="1" xfId="0" applyNumberFormat="1" applyFont="1" applyFill="1" applyBorder="1" applyAlignment="1" applyProtection="1">
      <alignment horizontal="center" vertical="center" wrapText="1"/>
      <protection locked="0"/>
    </xf>
    <xf numFmtId="0" fontId="1" fillId="0" borderId="1" xfId="0" applyNumberFormat="1" applyFont="1" applyBorder="1" applyAlignment="1">
      <alignment horizontal="center" vertical="center" wrapText="1"/>
    </xf>
    <xf numFmtId="0" fontId="1" fillId="2" borderId="7"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1" fillId="0" borderId="3" xfId="0" applyNumberFormat="1" applyFont="1" applyBorder="1" applyAlignment="1">
      <alignment horizontal="center" vertical="center" wrapText="1"/>
    </xf>
    <xf numFmtId="0" fontId="3" fillId="0" borderId="0" xfId="0" applyFont="1" applyAlignment="1">
      <alignment horizontal="center"/>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0" fontId="1" fillId="2" borderId="0" xfId="0" applyFont="1" applyFill="1" applyBorder="1" applyAlignment="1" applyProtection="1">
      <alignment horizontal="center" vertical="center" wrapText="1"/>
      <protection locked="0"/>
    </xf>
    <xf numFmtId="4" fontId="1" fillId="2" borderId="0" xfId="0" applyNumberFormat="1"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16" fontId="1"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6"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16" fontId="1" fillId="0" borderId="13" xfId="0" applyNumberFormat="1" applyFont="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justify"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Border="1" applyAlignment="1">
      <alignment horizontal="center" vertical="center" wrapText="1"/>
    </xf>
    <xf numFmtId="16" fontId="5" fillId="0" borderId="3"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17" xfId="0" applyBorder="1" applyAlignment="1">
      <alignment vertical="center" wrapText="1"/>
    </xf>
    <xf numFmtId="0" fontId="0" fillId="0" borderId="11" xfId="0" applyBorder="1" applyAlignment="1">
      <alignment vertical="center" wrapText="1"/>
    </xf>
    <xf numFmtId="0" fontId="5" fillId="0" borderId="3" xfId="0" applyFont="1" applyBorder="1" applyAlignment="1">
      <alignment horizontal="lef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indent="1"/>
    </xf>
    <xf numFmtId="0" fontId="5" fillId="0" borderId="0" xfId="0" applyFont="1" applyAlignment="1">
      <alignment horizontal="right" vertical="center"/>
    </xf>
    <xf numFmtId="0" fontId="5" fillId="0" borderId="0" xfId="0" applyFont="1" applyAlignment="1">
      <alignment horizontal="left" vertical="center"/>
    </xf>
    <xf numFmtId="0" fontId="3" fillId="0" borderId="0" xfId="0" applyFont="1" applyAlignment="1"/>
    <xf numFmtId="0" fontId="0" fillId="0" borderId="0" xfId="0" applyAlignment="1"/>
    <xf numFmtId="0" fontId="7"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xf numFmtId="0" fontId="3" fillId="0" borderId="0" xfId="0" applyFont="1" applyAlignment="1">
      <alignment horizontal="center" vertical="center" wrapText="1"/>
    </xf>
    <xf numFmtId="0" fontId="0" fillId="0" borderId="0" xfId="0" applyAlignment="1"/>
    <xf numFmtId="0" fontId="3" fillId="0" borderId="0" xfId="0" applyFont="1" applyAlignment="1">
      <alignment horizontal="center"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1" fillId="0" borderId="12" xfId="0" applyFont="1" applyBorder="1" applyAlignment="1">
      <alignment horizontal="center" vertical="center" wrapText="1"/>
    </xf>
    <xf numFmtId="49" fontId="3" fillId="0" borderId="0" xfId="0" applyNumberFormat="1" applyFont="1" applyAlignment="1">
      <alignment horizontal="center" vertical="center"/>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5"/>
  <sheetViews>
    <sheetView tabSelected="1" zoomScale="92" zoomScaleNormal="92" workbookViewId="0">
      <selection activeCell="B1" sqref="B1:L2"/>
    </sheetView>
  </sheetViews>
  <sheetFormatPr defaultRowHeight="15" x14ac:dyDescent="0.25"/>
  <cols>
    <col min="1" max="1" width="9.140625" style="4"/>
    <col min="2" max="2" width="34" customWidth="1"/>
    <col min="3" max="3" width="13.85546875" customWidth="1"/>
    <col min="4" max="4" width="12" customWidth="1"/>
    <col min="5" max="5" width="10.42578125" customWidth="1"/>
    <col min="6" max="6" width="12.7109375" customWidth="1"/>
    <col min="7" max="7" width="10.42578125" customWidth="1"/>
    <col min="8" max="8" width="14.42578125" style="24" customWidth="1"/>
    <col min="9" max="9" width="13.28515625" customWidth="1"/>
    <col min="10" max="10" width="12.42578125" customWidth="1"/>
    <col min="11" max="11" width="13.28515625" customWidth="1"/>
    <col min="12" max="12" width="17" customWidth="1"/>
  </cols>
  <sheetData>
    <row r="1" spans="1:12" x14ac:dyDescent="0.25">
      <c r="B1" s="85" t="s">
        <v>208</v>
      </c>
      <c r="C1" s="86"/>
      <c r="D1" s="86"/>
      <c r="E1" s="86"/>
      <c r="F1" s="86"/>
      <c r="G1" s="86"/>
      <c r="H1" s="86"/>
      <c r="I1" s="86"/>
      <c r="J1" s="86"/>
      <c r="K1" s="86"/>
      <c r="L1" s="86"/>
    </row>
    <row r="2" spans="1:12" ht="83.25" customHeight="1" x14ac:dyDescent="0.25">
      <c r="B2" s="86"/>
      <c r="C2" s="86"/>
      <c r="D2" s="86"/>
      <c r="E2" s="86"/>
      <c r="F2" s="86"/>
      <c r="G2" s="86"/>
      <c r="H2" s="86"/>
      <c r="I2" s="86"/>
      <c r="J2" s="86"/>
      <c r="K2" s="86"/>
      <c r="L2" s="86"/>
    </row>
    <row r="3" spans="1:12" ht="18.75" x14ac:dyDescent="0.3">
      <c r="A3" s="86" t="s">
        <v>82</v>
      </c>
      <c r="B3" s="86"/>
      <c r="C3" s="86"/>
      <c r="D3" s="86"/>
      <c r="E3" s="86"/>
      <c r="F3" s="86"/>
      <c r="G3" s="86"/>
      <c r="H3" s="86"/>
      <c r="I3" s="86"/>
      <c r="J3" s="86"/>
      <c r="K3" s="86"/>
      <c r="L3" s="86"/>
    </row>
    <row r="4" spans="1:12" ht="18.75" x14ac:dyDescent="0.3">
      <c r="A4" s="34"/>
      <c r="B4" s="34"/>
      <c r="C4" s="34"/>
      <c r="D4" s="34"/>
      <c r="E4" s="34"/>
      <c r="F4" s="34"/>
      <c r="G4" s="34"/>
      <c r="H4" s="34"/>
      <c r="I4" s="34"/>
      <c r="J4" s="34"/>
      <c r="K4" s="34"/>
      <c r="L4" s="34"/>
    </row>
    <row r="5" spans="1:12" ht="15.75" thickBot="1" x14ac:dyDescent="0.3"/>
    <row r="6" spans="1:12" ht="15.75" thickBot="1" x14ac:dyDescent="0.3">
      <c r="A6" s="89" t="s">
        <v>0</v>
      </c>
      <c r="B6" s="82" t="s">
        <v>1</v>
      </c>
      <c r="C6" s="82" t="s">
        <v>2</v>
      </c>
      <c r="D6" s="82" t="s">
        <v>81</v>
      </c>
      <c r="E6" s="92" t="s">
        <v>4</v>
      </c>
      <c r="F6" s="93"/>
      <c r="G6" s="93"/>
      <c r="H6" s="93"/>
      <c r="I6" s="93"/>
      <c r="J6" s="93"/>
      <c r="K6" s="93"/>
      <c r="L6" s="94"/>
    </row>
    <row r="7" spans="1:12" ht="15.75" customHeight="1" thickBot="1" x14ac:dyDescent="0.3">
      <c r="A7" s="90"/>
      <c r="B7" s="83"/>
      <c r="C7" s="83"/>
      <c r="D7" s="83"/>
      <c r="E7" s="92" t="s">
        <v>5</v>
      </c>
      <c r="F7" s="93"/>
      <c r="G7" s="93"/>
      <c r="H7" s="93"/>
      <c r="I7" s="93"/>
      <c r="J7" s="94"/>
      <c r="K7" s="95" t="s">
        <v>6</v>
      </c>
      <c r="L7" s="96"/>
    </row>
    <row r="8" spans="1:12" ht="39" customHeight="1" thickBot="1" x14ac:dyDescent="0.3">
      <c r="A8" s="90"/>
      <c r="B8" s="83"/>
      <c r="C8" s="83"/>
      <c r="D8" s="83"/>
      <c r="E8" s="92" t="s">
        <v>7</v>
      </c>
      <c r="F8" s="93"/>
      <c r="G8" s="94"/>
      <c r="H8" s="99" t="s">
        <v>8</v>
      </c>
      <c r="I8" s="82" t="s">
        <v>9</v>
      </c>
      <c r="J8" s="82" t="s">
        <v>10</v>
      </c>
      <c r="K8" s="97"/>
      <c r="L8" s="98"/>
    </row>
    <row r="9" spans="1:12" ht="39" customHeight="1" thickBot="1" x14ac:dyDescent="0.3">
      <c r="A9" s="90"/>
      <c r="B9" s="83"/>
      <c r="C9" s="83"/>
      <c r="D9" s="83"/>
      <c r="E9" s="82" t="s">
        <v>11</v>
      </c>
      <c r="F9" s="82" t="s">
        <v>12</v>
      </c>
      <c r="G9" s="2" t="s">
        <v>11</v>
      </c>
      <c r="H9" s="100"/>
      <c r="I9" s="83"/>
      <c r="J9" s="83"/>
      <c r="K9" s="82" t="s">
        <v>14</v>
      </c>
      <c r="L9" s="82" t="s">
        <v>15</v>
      </c>
    </row>
    <row r="10" spans="1:12" ht="39" customHeight="1" thickBot="1" x14ac:dyDescent="0.3">
      <c r="A10" s="91"/>
      <c r="B10" s="84"/>
      <c r="C10" s="84"/>
      <c r="D10" s="84"/>
      <c r="E10" s="84"/>
      <c r="F10" s="84"/>
      <c r="G10" s="2" t="s">
        <v>13</v>
      </c>
      <c r="H10" s="101"/>
      <c r="I10" s="84"/>
      <c r="J10" s="84"/>
      <c r="K10" s="84"/>
      <c r="L10" s="84"/>
    </row>
    <row r="11" spans="1:12" ht="15.75" thickBot="1" x14ac:dyDescent="0.3">
      <c r="A11" s="5">
        <v>1</v>
      </c>
      <c r="B11" s="2">
        <v>2</v>
      </c>
      <c r="C11" s="2">
        <v>3</v>
      </c>
      <c r="D11" s="2">
        <v>4</v>
      </c>
      <c r="E11" s="2">
        <v>5</v>
      </c>
      <c r="F11" s="2">
        <v>6</v>
      </c>
      <c r="G11" s="2">
        <v>7</v>
      </c>
      <c r="H11" s="30">
        <v>8</v>
      </c>
      <c r="I11" s="2">
        <v>9</v>
      </c>
      <c r="J11" s="2">
        <v>10</v>
      </c>
      <c r="K11" s="2">
        <v>11</v>
      </c>
      <c r="L11" s="2">
        <v>12</v>
      </c>
    </row>
    <row r="12" spans="1:12" ht="43.5" customHeight="1" thickBot="1" x14ac:dyDescent="0.3">
      <c r="A12" s="5">
        <v>1</v>
      </c>
      <c r="B12" s="18" t="s">
        <v>52</v>
      </c>
      <c r="C12" s="2" t="s">
        <v>53</v>
      </c>
      <c r="D12" s="8">
        <f>E12+F12+G12+H12+I12+J12</f>
        <v>205</v>
      </c>
      <c r="E12" s="15"/>
      <c r="F12" s="15">
        <f>6</f>
        <v>6</v>
      </c>
      <c r="G12" s="15"/>
      <c r="H12" s="31">
        <f>4+1+2+1+1+24+106+25</f>
        <v>164</v>
      </c>
      <c r="I12" s="15">
        <f>2+21+12</f>
        <v>35</v>
      </c>
      <c r="J12" s="15"/>
      <c r="K12" s="8" t="s">
        <v>16</v>
      </c>
      <c r="L12" s="8" t="s">
        <v>16</v>
      </c>
    </row>
    <row r="13" spans="1:12" ht="105.75" customHeight="1" thickBot="1" x14ac:dyDescent="0.3">
      <c r="A13" s="10" t="s">
        <v>59</v>
      </c>
      <c r="B13" s="19" t="s">
        <v>54</v>
      </c>
      <c r="C13" s="11" t="s">
        <v>53</v>
      </c>
      <c r="D13" s="8">
        <f>E13+F13+G13+H13+J13</f>
        <v>2</v>
      </c>
      <c r="E13" s="16"/>
      <c r="F13" s="16"/>
      <c r="G13" s="16"/>
      <c r="H13" s="32">
        <f>2</f>
        <v>2</v>
      </c>
      <c r="I13" s="9" t="s">
        <v>16</v>
      </c>
      <c r="J13" s="16"/>
      <c r="K13" s="9" t="s">
        <v>16</v>
      </c>
      <c r="L13" s="9" t="s">
        <v>16</v>
      </c>
    </row>
    <row r="14" spans="1:12" ht="72.75" thickBot="1" x14ac:dyDescent="0.3">
      <c r="A14" s="10" t="s">
        <v>60</v>
      </c>
      <c r="B14" s="19" t="s">
        <v>55</v>
      </c>
      <c r="C14" s="11" t="s">
        <v>53</v>
      </c>
      <c r="D14" s="8">
        <f t="shared" ref="D14:D17" si="0">E14+F14+G14+H14+I14+J14</f>
        <v>13</v>
      </c>
      <c r="E14" s="16"/>
      <c r="F14" s="16"/>
      <c r="G14" s="16"/>
      <c r="H14" s="32">
        <f>1+12</f>
        <v>13</v>
      </c>
      <c r="I14" s="16"/>
      <c r="J14" s="16"/>
      <c r="K14" s="9" t="s">
        <v>16</v>
      </c>
      <c r="L14" s="9" t="s">
        <v>16</v>
      </c>
    </row>
    <row r="15" spans="1:12" ht="48.75" thickBot="1" x14ac:dyDescent="0.3">
      <c r="A15" s="10">
        <v>2</v>
      </c>
      <c r="B15" s="19" t="s">
        <v>56</v>
      </c>
      <c r="C15" s="11" t="s">
        <v>53</v>
      </c>
      <c r="D15" s="8">
        <f t="shared" si="0"/>
        <v>54</v>
      </c>
      <c r="E15" s="16"/>
      <c r="F15" s="16"/>
      <c r="G15" s="16"/>
      <c r="H15" s="32">
        <f>4+1+1+1+1+12+23+2</f>
        <v>45</v>
      </c>
      <c r="I15" s="16">
        <f>1+8</f>
        <v>9</v>
      </c>
      <c r="J15" s="16"/>
      <c r="K15" s="9" t="s">
        <v>16</v>
      </c>
      <c r="L15" s="9" t="s">
        <v>16</v>
      </c>
    </row>
    <row r="16" spans="1:12" ht="108.75" thickBot="1" x14ac:dyDescent="0.3">
      <c r="A16" s="10" t="s">
        <v>61</v>
      </c>
      <c r="B16" s="19" t="s">
        <v>57</v>
      </c>
      <c r="C16" s="11" t="s">
        <v>53</v>
      </c>
      <c r="D16" s="8">
        <f>E16+F16+G16+H16+J16</f>
        <v>0</v>
      </c>
      <c r="E16" s="16"/>
      <c r="F16" s="16"/>
      <c r="G16" s="16"/>
      <c r="H16" s="32"/>
      <c r="I16" s="9" t="s">
        <v>16</v>
      </c>
      <c r="J16" s="12"/>
      <c r="K16" s="9" t="s">
        <v>16</v>
      </c>
      <c r="L16" s="9" t="s">
        <v>16</v>
      </c>
    </row>
    <row r="17" spans="1:12" ht="72.75" thickBot="1" x14ac:dyDescent="0.3">
      <c r="A17" s="10" t="s">
        <v>62</v>
      </c>
      <c r="B17" s="19" t="s">
        <v>58</v>
      </c>
      <c r="C17" s="11" t="s">
        <v>53</v>
      </c>
      <c r="D17" s="8">
        <f t="shared" si="0"/>
        <v>3</v>
      </c>
      <c r="E17" s="16"/>
      <c r="F17" s="16"/>
      <c r="G17" s="16"/>
      <c r="H17" s="32">
        <f>1+2</f>
        <v>3</v>
      </c>
      <c r="I17" s="16"/>
      <c r="J17" s="16"/>
      <c r="K17" s="16"/>
      <c r="L17" s="16"/>
    </row>
    <row r="18" spans="1:12" s="24" customFormat="1" ht="48.75" thickBot="1" x14ac:dyDescent="0.3">
      <c r="A18" s="30">
        <v>3</v>
      </c>
      <c r="B18" s="21" t="s">
        <v>63</v>
      </c>
      <c r="C18" s="20" t="s">
        <v>64</v>
      </c>
      <c r="D18" s="22">
        <f>E18+F18+G18+H18+I18+J18+K18+L18</f>
        <v>466678.28015000006</v>
      </c>
      <c r="E18" s="23"/>
      <c r="F18" s="23">
        <f>12411.65</f>
        <v>12411.65</v>
      </c>
      <c r="G18" s="23"/>
      <c r="H18" s="23">
        <f>19303.9+23.41625+2172.76+37.534+848.49+30469.8+59840.72+262293.5</f>
        <v>374990.12025000004</v>
      </c>
      <c r="I18" s="23">
        <f>180.5+2294+4040.5</f>
        <v>6515</v>
      </c>
      <c r="J18" s="23"/>
      <c r="K18" s="23">
        <f>11940.1+366.1+8625.95+307.006</f>
        <v>21239.156000000003</v>
      </c>
      <c r="L18" s="23">
        <f>10931.4+1123.4+841.8+1998.4+1773.05+1093.4839+11762.16+21998.66</f>
        <v>51522.353900000002</v>
      </c>
    </row>
    <row r="19" spans="1:12" ht="108.75" thickBot="1" x14ac:dyDescent="0.3">
      <c r="A19" s="7" t="s">
        <v>68</v>
      </c>
      <c r="B19" s="19" t="s">
        <v>65</v>
      </c>
      <c r="C19" s="11" t="s">
        <v>64</v>
      </c>
      <c r="D19" s="8">
        <f>E19+F19+G19+H19+J19</f>
        <v>13526.6</v>
      </c>
      <c r="E19" s="16"/>
      <c r="F19" s="16"/>
      <c r="G19" s="16"/>
      <c r="H19" s="27">
        <f>13526.6</f>
        <v>13526.6</v>
      </c>
      <c r="I19" s="9" t="s">
        <v>16</v>
      </c>
      <c r="J19" s="16"/>
      <c r="K19" s="9" t="s">
        <v>16</v>
      </c>
      <c r="L19" s="9" t="s">
        <v>16</v>
      </c>
    </row>
    <row r="20" spans="1:12" ht="72.75" thickBot="1" x14ac:dyDescent="0.3">
      <c r="A20" s="7" t="s">
        <v>69</v>
      </c>
      <c r="B20" s="19" t="s">
        <v>66</v>
      </c>
      <c r="C20" s="11" t="s">
        <v>64</v>
      </c>
      <c r="D20" s="22">
        <f>E20+F20+G20+H20+I20+J20+K20+L20</f>
        <v>115253.54000000001</v>
      </c>
      <c r="E20" s="16"/>
      <c r="F20" s="16"/>
      <c r="G20" s="16"/>
      <c r="H20" s="27">
        <f>3900+75534+35819.54</f>
        <v>115253.54000000001</v>
      </c>
      <c r="I20" s="16"/>
      <c r="J20" s="16"/>
      <c r="K20" s="16"/>
      <c r="L20" s="16"/>
    </row>
    <row r="21" spans="1:12" s="24" customFormat="1" ht="60.75" thickBot="1" x14ac:dyDescent="0.3">
      <c r="A21" s="33">
        <v>4</v>
      </c>
      <c r="B21" s="26" t="s">
        <v>67</v>
      </c>
      <c r="C21" s="25" t="s">
        <v>64</v>
      </c>
      <c r="D21" s="22">
        <f>E21+F21+G21+H21+I21+J21+K21+L21</f>
        <v>269387.33715000004</v>
      </c>
      <c r="E21" s="27"/>
      <c r="F21" s="27"/>
      <c r="G21" s="27"/>
      <c r="H21" s="27">
        <f>19303.9+23.41625+12.763+37.534+848.49+14807+57366.97+173016</f>
        <v>265416.07325000002</v>
      </c>
      <c r="I21" s="27">
        <f>180.5+522</f>
        <v>702.5</v>
      </c>
      <c r="J21" s="27"/>
      <c r="K21" s="27">
        <f>791.25</f>
        <v>791.25</v>
      </c>
      <c r="L21" s="27">
        <f>220+2172.76+84.7539</f>
        <v>2477.5139000000004</v>
      </c>
    </row>
    <row r="22" spans="1:12" ht="120.75" thickBot="1" x14ac:dyDescent="0.3">
      <c r="A22" s="7" t="s">
        <v>70</v>
      </c>
      <c r="B22" s="19" t="s">
        <v>92</v>
      </c>
      <c r="C22" s="11" t="s">
        <v>64</v>
      </c>
      <c r="D22" s="22">
        <f>E22+F22+G22+H22+J22</f>
        <v>0</v>
      </c>
      <c r="E22" s="16"/>
      <c r="F22" s="16"/>
      <c r="G22" s="16"/>
      <c r="H22" s="27"/>
      <c r="I22" s="9" t="s">
        <v>16</v>
      </c>
      <c r="J22" s="16"/>
      <c r="K22" s="9" t="s">
        <v>16</v>
      </c>
      <c r="L22" s="9" t="s">
        <v>16</v>
      </c>
    </row>
    <row r="23" spans="1:12" ht="84.75" thickBot="1" x14ac:dyDescent="0.3">
      <c r="A23" s="7" t="s">
        <v>71</v>
      </c>
      <c r="B23" s="19" t="s">
        <v>93</v>
      </c>
      <c r="C23" s="11" t="s">
        <v>64</v>
      </c>
      <c r="D23" s="22">
        <f>E23+F23+G23+H23+I23+J23+K23+L23</f>
        <v>79434</v>
      </c>
      <c r="E23" s="16"/>
      <c r="F23" s="16"/>
      <c r="G23" s="16"/>
      <c r="H23" s="27">
        <f>3900+75534</f>
        <v>79434</v>
      </c>
      <c r="I23" s="16"/>
      <c r="J23" s="16"/>
      <c r="K23" s="16"/>
      <c r="L23" s="16"/>
    </row>
    <row r="24" spans="1:12" x14ac:dyDescent="0.25">
      <c r="A24" s="35"/>
      <c r="B24" s="36"/>
      <c r="C24" s="37"/>
      <c r="D24" s="38"/>
      <c r="E24" s="39"/>
      <c r="F24" s="39"/>
      <c r="G24" s="39"/>
      <c r="H24" s="40"/>
      <c r="I24" s="39"/>
      <c r="J24" s="39"/>
      <c r="K24" s="39"/>
      <c r="L24" s="39"/>
    </row>
    <row r="25" spans="1:12" x14ac:dyDescent="0.25">
      <c r="A25" s="35"/>
      <c r="B25" s="36"/>
      <c r="C25" s="37"/>
      <c r="D25" s="38"/>
      <c r="E25" s="39"/>
      <c r="F25" s="39"/>
      <c r="G25" s="39"/>
      <c r="H25" s="40"/>
      <c r="I25" s="39"/>
      <c r="J25" s="39"/>
      <c r="K25" s="39"/>
      <c r="L25" s="39"/>
    </row>
    <row r="26" spans="1:12" ht="18.75" x14ac:dyDescent="0.25">
      <c r="A26" s="88" t="s">
        <v>94</v>
      </c>
      <c r="B26" s="75"/>
      <c r="C26" s="75"/>
      <c r="D26" s="75"/>
      <c r="E26" s="75"/>
      <c r="F26" s="75"/>
      <c r="G26" s="75"/>
      <c r="H26" s="75"/>
      <c r="I26" s="75"/>
      <c r="J26" s="75"/>
      <c r="K26" s="75"/>
      <c r="L26" s="75"/>
    </row>
    <row r="28" spans="1:12" ht="15.75" thickBot="1" x14ac:dyDescent="0.3"/>
    <row r="29" spans="1:12" ht="15.75" thickBot="1" x14ac:dyDescent="0.3">
      <c r="A29" s="89" t="s">
        <v>0</v>
      </c>
      <c r="B29" s="82" t="s">
        <v>1</v>
      </c>
      <c r="C29" s="82" t="s">
        <v>2</v>
      </c>
      <c r="D29" s="82" t="s">
        <v>3</v>
      </c>
      <c r="E29" s="92" t="s">
        <v>4</v>
      </c>
      <c r="F29" s="93"/>
      <c r="G29" s="93"/>
      <c r="H29" s="93"/>
      <c r="I29" s="93"/>
      <c r="J29" s="93"/>
      <c r="K29" s="93"/>
      <c r="L29" s="94"/>
    </row>
    <row r="30" spans="1:12" ht="15.75" thickBot="1" x14ac:dyDescent="0.3">
      <c r="A30" s="90"/>
      <c r="B30" s="83"/>
      <c r="C30" s="83"/>
      <c r="D30" s="83"/>
      <c r="E30" s="92" t="s">
        <v>5</v>
      </c>
      <c r="F30" s="93"/>
      <c r="G30" s="93"/>
      <c r="H30" s="93"/>
      <c r="I30" s="93"/>
      <c r="J30" s="94"/>
      <c r="K30" s="95" t="s">
        <v>6</v>
      </c>
      <c r="L30" s="96"/>
    </row>
    <row r="31" spans="1:12" ht="40.5" customHeight="1" thickBot="1" x14ac:dyDescent="0.3">
      <c r="A31" s="90"/>
      <c r="B31" s="83"/>
      <c r="C31" s="83"/>
      <c r="D31" s="83"/>
      <c r="E31" s="92" t="s">
        <v>7</v>
      </c>
      <c r="F31" s="93"/>
      <c r="G31" s="94"/>
      <c r="H31" s="99" t="s">
        <v>8</v>
      </c>
      <c r="I31" s="82" t="s">
        <v>9</v>
      </c>
      <c r="J31" s="82" t="s">
        <v>10</v>
      </c>
      <c r="K31" s="97"/>
      <c r="L31" s="98"/>
    </row>
    <row r="32" spans="1:12" ht="40.5" customHeight="1" thickBot="1" x14ac:dyDescent="0.3">
      <c r="A32" s="90"/>
      <c r="B32" s="83"/>
      <c r="C32" s="83"/>
      <c r="D32" s="83"/>
      <c r="E32" s="82" t="s">
        <v>11</v>
      </c>
      <c r="F32" s="82" t="s">
        <v>12</v>
      </c>
      <c r="G32" s="2" t="s">
        <v>11</v>
      </c>
      <c r="H32" s="100"/>
      <c r="I32" s="83"/>
      <c r="J32" s="83"/>
      <c r="K32" s="82" t="s">
        <v>14</v>
      </c>
      <c r="L32" s="82" t="s">
        <v>15</v>
      </c>
    </row>
    <row r="33" spans="1:12" ht="40.5" customHeight="1" thickBot="1" x14ac:dyDescent="0.3">
      <c r="A33" s="91"/>
      <c r="B33" s="84"/>
      <c r="C33" s="84"/>
      <c r="D33" s="84"/>
      <c r="E33" s="84"/>
      <c r="F33" s="84"/>
      <c r="G33" s="2" t="s">
        <v>13</v>
      </c>
      <c r="H33" s="101"/>
      <c r="I33" s="84"/>
      <c r="J33" s="84"/>
      <c r="K33" s="84"/>
      <c r="L33" s="84"/>
    </row>
    <row r="34" spans="1:12" ht="15.75" thickBot="1" x14ac:dyDescent="0.3">
      <c r="A34" s="5">
        <v>1</v>
      </c>
      <c r="B34" s="2">
        <v>2</v>
      </c>
      <c r="C34" s="2">
        <v>3</v>
      </c>
      <c r="D34" s="2">
        <v>4</v>
      </c>
      <c r="E34" s="2">
        <v>5</v>
      </c>
      <c r="F34" s="2">
        <v>6</v>
      </c>
      <c r="G34" s="2">
        <v>7</v>
      </c>
      <c r="H34" s="30">
        <v>8</v>
      </c>
      <c r="I34" s="2">
        <v>9</v>
      </c>
      <c r="J34" s="2">
        <v>10</v>
      </c>
      <c r="K34" s="2">
        <v>11</v>
      </c>
      <c r="L34" s="2">
        <v>12</v>
      </c>
    </row>
    <row r="35" spans="1:12" ht="24.75" thickBot="1" x14ac:dyDescent="0.3">
      <c r="A35" s="5">
        <v>1</v>
      </c>
      <c r="B35" s="18" t="s">
        <v>50</v>
      </c>
      <c r="C35" s="2" t="s">
        <v>53</v>
      </c>
      <c r="D35" s="2">
        <f>E35+F35+G35+H35+I35+J35+K35+L35</f>
        <v>2478</v>
      </c>
      <c r="E35" s="17"/>
      <c r="F35" s="17">
        <f>3</f>
        <v>3</v>
      </c>
      <c r="G35" s="17"/>
      <c r="H35" s="29">
        <v>79</v>
      </c>
      <c r="I35" s="17">
        <f>1+13+6</f>
        <v>20</v>
      </c>
      <c r="J35" s="17"/>
      <c r="K35" s="14">
        <v>180</v>
      </c>
      <c r="L35" s="14">
        <v>2196</v>
      </c>
    </row>
    <row r="36" spans="1:12" ht="15.75" thickBot="1" x14ac:dyDescent="0.3">
      <c r="A36" s="7" t="s">
        <v>59</v>
      </c>
      <c r="B36" s="19" t="s">
        <v>17</v>
      </c>
      <c r="C36" s="9" t="s">
        <v>53</v>
      </c>
      <c r="D36" s="2">
        <f t="shared" ref="D36:D70" si="1">E36+F36+G36+H36+I36+J36+K36+L36</f>
        <v>2458</v>
      </c>
      <c r="E36" s="16"/>
      <c r="F36" s="16">
        <f>3</f>
        <v>3</v>
      </c>
      <c r="G36" s="16"/>
      <c r="H36" s="27">
        <f>11+49+1</f>
        <v>61</v>
      </c>
      <c r="I36" s="16">
        <f>1+13+4</f>
        <v>18</v>
      </c>
      <c r="J36" s="16"/>
      <c r="K36" s="13">
        <f>K35</f>
        <v>180</v>
      </c>
      <c r="L36" s="13">
        <f>L35</f>
        <v>2196</v>
      </c>
    </row>
    <row r="37" spans="1:12" ht="15.75" thickBot="1" x14ac:dyDescent="0.3">
      <c r="A37" s="7" t="s">
        <v>60</v>
      </c>
      <c r="B37" s="19" t="s">
        <v>18</v>
      </c>
      <c r="C37" s="9" t="s">
        <v>53</v>
      </c>
      <c r="D37" s="2">
        <f>E37+F37+G37+H37</f>
        <v>3</v>
      </c>
      <c r="E37" s="16"/>
      <c r="F37" s="16"/>
      <c r="G37" s="16"/>
      <c r="H37" s="27">
        <f>3</f>
        <v>3</v>
      </c>
      <c r="I37" s="9" t="s">
        <v>16</v>
      </c>
      <c r="J37" s="9" t="s">
        <v>16</v>
      </c>
      <c r="K37" s="9" t="s">
        <v>16</v>
      </c>
      <c r="L37" s="9" t="s">
        <v>16</v>
      </c>
    </row>
    <row r="38" spans="1:12" ht="48.75" thickBot="1" x14ac:dyDescent="0.3">
      <c r="A38" s="7" t="s">
        <v>73</v>
      </c>
      <c r="B38" s="19" t="s">
        <v>19</v>
      </c>
      <c r="C38" s="9" t="s">
        <v>53</v>
      </c>
      <c r="D38" s="2">
        <f t="shared" si="1"/>
        <v>4</v>
      </c>
      <c r="E38" s="16"/>
      <c r="F38" s="16"/>
      <c r="G38" s="16"/>
      <c r="H38" s="27">
        <f>3</f>
        <v>3</v>
      </c>
      <c r="I38" s="16">
        <f>1</f>
        <v>1</v>
      </c>
      <c r="J38" s="16"/>
      <c r="K38" s="13">
        <f>K47</f>
        <v>0</v>
      </c>
      <c r="L38" s="13">
        <f>L47</f>
        <v>0</v>
      </c>
    </row>
    <row r="39" spans="1:12" ht="24.75" thickBot="1" x14ac:dyDescent="0.3">
      <c r="A39" s="7">
        <v>2</v>
      </c>
      <c r="B39" s="19" t="s">
        <v>84</v>
      </c>
      <c r="C39" s="9" t="s">
        <v>53</v>
      </c>
      <c r="D39" s="2">
        <f>E39+F39+G39+H39+I39+J39</f>
        <v>39</v>
      </c>
      <c r="E39" s="16"/>
      <c r="F39" s="16">
        <v>1</v>
      </c>
      <c r="G39" s="16"/>
      <c r="H39" s="27">
        <f>18+7+6</f>
        <v>31</v>
      </c>
      <c r="I39" s="16">
        <v>7</v>
      </c>
      <c r="J39" s="16"/>
      <c r="K39" s="9" t="s">
        <v>16</v>
      </c>
      <c r="L39" s="9" t="s">
        <v>16</v>
      </c>
    </row>
    <row r="40" spans="1:12" ht="48.75" thickBot="1" x14ac:dyDescent="0.3">
      <c r="A40" s="7" t="s">
        <v>61</v>
      </c>
      <c r="B40" s="19" t="s">
        <v>20</v>
      </c>
      <c r="C40" s="9" t="s">
        <v>53</v>
      </c>
      <c r="D40" s="2">
        <f t="shared" ref="D40:D43" si="2">E40+F40+G40+H40+I40+J40</f>
        <v>21</v>
      </c>
      <c r="E40" s="16"/>
      <c r="F40" s="16">
        <v>1</v>
      </c>
      <c r="G40" s="16"/>
      <c r="H40" s="27">
        <f>4+5+4</f>
        <v>13</v>
      </c>
      <c r="I40" s="16">
        <v>7</v>
      </c>
      <c r="J40" s="16"/>
      <c r="K40" s="9" t="s">
        <v>16</v>
      </c>
      <c r="L40" s="9" t="s">
        <v>16</v>
      </c>
    </row>
    <row r="41" spans="1:12" ht="48.75" thickBot="1" x14ac:dyDescent="0.3">
      <c r="A41" s="7">
        <v>3</v>
      </c>
      <c r="B41" s="19" t="s">
        <v>85</v>
      </c>
      <c r="C41" s="9" t="s">
        <v>53</v>
      </c>
      <c r="D41" s="2">
        <f t="shared" si="2"/>
        <v>4</v>
      </c>
      <c r="E41" s="16"/>
      <c r="F41" s="16">
        <f>1</f>
        <v>1</v>
      </c>
      <c r="G41" s="16"/>
      <c r="H41" s="27">
        <f>3</f>
        <v>3</v>
      </c>
      <c r="I41" s="16"/>
      <c r="J41" s="16"/>
      <c r="K41" s="9" t="s">
        <v>16</v>
      </c>
      <c r="L41" s="9" t="s">
        <v>16</v>
      </c>
    </row>
    <row r="42" spans="1:12" ht="48.75" thickBot="1" x14ac:dyDescent="0.3">
      <c r="A42" s="7" t="s">
        <v>68</v>
      </c>
      <c r="B42" s="19" t="s">
        <v>72</v>
      </c>
      <c r="C42" s="9" t="s">
        <v>53</v>
      </c>
      <c r="D42" s="2">
        <f t="shared" si="2"/>
        <v>1</v>
      </c>
      <c r="E42" s="16"/>
      <c r="F42" s="16">
        <f>1</f>
        <v>1</v>
      </c>
      <c r="G42" s="16"/>
      <c r="H42" s="27"/>
      <c r="I42" s="16"/>
      <c r="J42" s="16"/>
      <c r="K42" s="9" t="s">
        <v>16</v>
      </c>
      <c r="L42" s="9" t="s">
        <v>16</v>
      </c>
    </row>
    <row r="43" spans="1:12" ht="72.75" thickBot="1" x14ac:dyDescent="0.3">
      <c r="A43" s="7" t="s">
        <v>69</v>
      </c>
      <c r="B43" s="19" t="s">
        <v>21</v>
      </c>
      <c r="C43" s="9" t="s">
        <v>53</v>
      </c>
      <c r="D43" s="2">
        <f t="shared" si="2"/>
        <v>2</v>
      </c>
      <c r="E43" s="16"/>
      <c r="F43" s="16"/>
      <c r="G43" s="16"/>
      <c r="H43" s="27">
        <f>2</f>
        <v>2</v>
      </c>
      <c r="I43" s="16"/>
      <c r="J43" s="16"/>
      <c r="K43" s="9" t="s">
        <v>16</v>
      </c>
      <c r="L43" s="9" t="s">
        <v>16</v>
      </c>
    </row>
    <row r="44" spans="1:12" ht="24.75" thickBot="1" x14ac:dyDescent="0.3">
      <c r="A44" s="7">
        <v>4</v>
      </c>
      <c r="B44" s="19" t="s">
        <v>22</v>
      </c>
      <c r="C44" s="9" t="s">
        <v>53</v>
      </c>
      <c r="D44" s="2">
        <f t="shared" si="1"/>
        <v>2536</v>
      </c>
      <c r="E44" s="16"/>
      <c r="F44" s="16">
        <f>38</f>
        <v>38</v>
      </c>
      <c r="G44" s="16"/>
      <c r="H44" s="27">
        <v>102</v>
      </c>
      <c r="I44" s="16">
        <f>1+6+13</f>
        <v>20</v>
      </c>
      <c r="J44" s="16"/>
      <c r="K44" s="16">
        <v>180</v>
      </c>
      <c r="L44" s="16">
        <v>2196</v>
      </c>
    </row>
    <row r="45" spans="1:12" ht="24.75" thickBot="1" x14ac:dyDescent="0.3">
      <c r="A45" s="1" t="s">
        <v>51</v>
      </c>
      <c r="B45" s="18" t="s">
        <v>74</v>
      </c>
      <c r="C45" s="8" t="s">
        <v>53</v>
      </c>
      <c r="D45" s="2">
        <f t="shared" si="1"/>
        <v>2493</v>
      </c>
      <c r="E45" s="15"/>
      <c r="F45" s="15">
        <f>38</f>
        <v>38</v>
      </c>
      <c r="G45" s="15"/>
      <c r="H45" s="23">
        <f>49+1+11</f>
        <v>61</v>
      </c>
      <c r="I45" s="15">
        <f>1+4+13</f>
        <v>18</v>
      </c>
      <c r="J45" s="15"/>
      <c r="K45" s="15">
        <v>180</v>
      </c>
      <c r="L45" s="15">
        <v>2196</v>
      </c>
    </row>
    <row r="46" spans="1:12" ht="15.75" thickBot="1" x14ac:dyDescent="0.3">
      <c r="A46" s="3" t="s">
        <v>24</v>
      </c>
      <c r="B46" s="19" t="s">
        <v>25</v>
      </c>
      <c r="C46" s="9" t="s">
        <v>53</v>
      </c>
      <c r="D46" s="2">
        <f>E46+F46+G46+H46</f>
        <v>27</v>
      </c>
      <c r="E46" s="16"/>
      <c r="F46" s="16"/>
      <c r="G46" s="16"/>
      <c r="H46" s="27">
        <f>27</f>
        <v>27</v>
      </c>
      <c r="I46" s="9" t="s">
        <v>16</v>
      </c>
      <c r="J46" s="9" t="s">
        <v>16</v>
      </c>
      <c r="K46" s="9" t="s">
        <v>16</v>
      </c>
      <c r="L46" s="9" t="s">
        <v>16</v>
      </c>
    </row>
    <row r="47" spans="1:12" ht="48.75" thickBot="1" x14ac:dyDescent="0.3">
      <c r="A47" s="3" t="s">
        <v>26</v>
      </c>
      <c r="B47" s="19" t="s">
        <v>19</v>
      </c>
      <c r="C47" s="9" t="s">
        <v>53</v>
      </c>
      <c r="D47" s="2">
        <f t="shared" si="1"/>
        <v>0</v>
      </c>
      <c r="E47" s="16"/>
      <c r="F47" s="16"/>
      <c r="G47" s="16"/>
      <c r="H47" s="27"/>
      <c r="I47" s="16"/>
      <c r="J47" s="16"/>
      <c r="K47" s="16"/>
      <c r="L47" s="16"/>
    </row>
    <row r="48" spans="1:12" ht="36.75" thickBot="1" x14ac:dyDescent="0.3">
      <c r="A48" s="3" t="s">
        <v>83</v>
      </c>
      <c r="B48" s="19" t="s">
        <v>86</v>
      </c>
      <c r="C48" s="9" t="s">
        <v>53</v>
      </c>
      <c r="D48" s="20">
        <f>E48+F48+G48+H48+I48+J48+K48+L48</f>
        <v>2452</v>
      </c>
      <c r="E48" s="16"/>
      <c r="F48" s="16"/>
      <c r="G48" s="16"/>
      <c r="H48" s="27">
        <f>59+4+6</f>
        <v>69</v>
      </c>
      <c r="I48" s="16">
        <v>7</v>
      </c>
      <c r="J48" s="16"/>
      <c r="K48" s="9">
        <v>180</v>
      </c>
      <c r="L48" s="9">
        <v>2196</v>
      </c>
    </row>
    <row r="49" spans="1:12" ht="36.75" thickBot="1" x14ac:dyDescent="0.3">
      <c r="A49" s="3" t="s">
        <v>27</v>
      </c>
      <c r="B49" s="19" t="s">
        <v>75</v>
      </c>
      <c r="C49" s="9" t="s">
        <v>53</v>
      </c>
      <c r="D49" s="20">
        <f>E49+F49+G49+H49+I49+J49+K49+L49</f>
        <v>2447</v>
      </c>
      <c r="E49" s="16"/>
      <c r="F49" s="16"/>
      <c r="G49" s="16"/>
      <c r="H49" s="27">
        <f>59+5</f>
        <v>64</v>
      </c>
      <c r="I49" s="16">
        <v>7</v>
      </c>
      <c r="J49" s="16"/>
      <c r="K49" s="9">
        <v>180</v>
      </c>
      <c r="L49" s="9">
        <v>2196</v>
      </c>
    </row>
    <row r="50" spans="1:12" ht="24.75" thickBot="1" x14ac:dyDescent="0.3">
      <c r="A50" s="6">
        <v>6</v>
      </c>
      <c r="B50" s="19" t="s">
        <v>28</v>
      </c>
      <c r="C50" s="9" t="s">
        <v>76</v>
      </c>
      <c r="D50" s="2">
        <f t="shared" ref="D50:D68" si="3">E50+F50+G50+H50+I50+J50</f>
        <v>286</v>
      </c>
      <c r="E50" s="16"/>
      <c r="F50" s="16">
        <f>6</f>
        <v>6</v>
      </c>
      <c r="G50" s="16"/>
      <c r="H50" s="27">
        <v>248</v>
      </c>
      <c r="I50" s="16">
        <f>2+10+20</f>
        <v>32</v>
      </c>
      <c r="J50" s="16"/>
      <c r="K50" s="9" t="s">
        <v>16</v>
      </c>
      <c r="L50" s="9" t="s">
        <v>16</v>
      </c>
    </row>
    <row r="51" spans="1:12" ht="24.75" thickBot="1" x14ac:dyDescent="0.3">
      <c r="A51" s="3" t="s">
        <v>29</v>
      </c>
      <c r="B51" s="19" t="s">
        <v>30</v>
      </c>
      <c r="C51" s="9" t="s">
        <v>76</v>
      </c>
      <c r="D51" s="2">
        <f t="shared" si="3"/>
        <v>259</v>
      </c>
      <c r="E51" s="16"/>
      <c r="F51" s="16">
        <f>6</f>
        <v>6</v>
      </c>
      <c r="G51" s="16"/>
      <c r="H51" s="27">
        <f>208+2+15</f>
        <v>225</v>
      </c>
      <c r="I51" s="16">
        <f>2+6+20</f>
        <v>28</v>
      </c>
      <c r="J51" s="16"/>
      <c r="K51" s="9" t="s">
        <v>16</v>
      </c>
      <c r="L51" s="9" t="s">
        <v>16</v>
      </c>
    </row>
    <row r="52" spans="1:12" ht="36.75" thickBot="1" x14ac:dyDescent="0.3">
      <c r="A52" s="3" t="s">
        <v>31</v>
      </c>
      <c r="B52" s="19" t="s">
        <v>87</v>
      </c>
      <c r="C52" s="9" t="s">
        <v>76</v>
      </c>
      <c r="D52" s="2">
        <f t="shared" si="3"/>
        <v>2</v>
      </c>
      <c r="E52" s="16"/>
      <c r="F52" s="16"/>
      <c r="G52" s="16"/>
      <c r="H52" s="27">
        <f>1+1</f>
        <v>2</v>
      </c>
      <c r="I52" s="16"/>
      <c r="J52" s="16"/>
      <c r="K52" s="9" t="s">
        <v>16</v>
      </c>
      <c r="L52" s="9" t="s">
        <v>16</v>
      </c>
    </row>
    <row r="53" spans="1:12" ht="24.75" thickBot="1" x14ac:dyDescent="0.3">
      <c r="A53" s="3" t="s">
        <v>32</v>
      </c>
      <c r="B53" s="19" t="s">
        <v>23</v>
      </c>
      <c r="C53" s="9" t="s">
        <v>76</v>
      </c>
      <c r="D53" s="2">
        <f t="shared" si="3"/>
        <v>0</v>
      </c>
      <c r="E53" s="16"/>
      <c r="F53" s="16"/>
      <c r="G53" s="16"/>
      <c r="H53" s="27"/>
      <c r="I53" s="16"/>
      <c r="J53" s="16"/>
      <c r="K53" s="9" t="s">
        <v>16</v>
      </c>
      <c r="L53" s="9" t="s">
        <v>16</v>
      </c>
    </row>
    <row r="54" spans="1:12" s="24" customFormat="1" ht="24.75" thickBot="1" x14ac:dyDescent="0.3">
      <c r="A54" s="25">
        <v>8</v>
      </c>
      <c r="B54" s="26" t="s">
        <v>33</v>
      </c>
      <c r="C54" s="28" t="s">
        <v>64</v>
      </c>
      <c r="D54" s="20">
        <f>E54+F54+G54+H54+I54+J54+K54+L54</f>
        <v>248629.26999999996</v>
      </c>
      <c r="E54" s="27"/>
      <c r="F54" s="27">
        <f>12411.65</f>
        <v>12411.65</v>
      </c>
      <c r="G54" s="27"/>
      <c r="H54" s="27">
        <v>169680.18</v>
      </c>
      <c r="I54" s="27">
        <f>200+1299.61+1807</f>
        <v>3306.6099999999997</v>
      </c>
      <c r="J54" s="27"/>
      <c r="K54" s="28">
        <v>14457.75</v>
      </c>
      <c r="L54" s="28">
        <v>48773.08</v>
      </c>
    </row>
    <row r="55" spans="1:12" s="24" customFormat="1" ht="24.75" thickBot="1" x14ac:dyDescent="0.3">
      <c r="A55" s="25" t="s">
        <v>34</v>
      </c>
      <c r="B55" s="26" t="s">
        <v>30</v>
      </c>
      <c r="C55" s="28" t="s">
        <v>64</v>
      </c>
      <c r="D55" s="20">
        <f>E55+F55+G55+H55+I55+J55+K55+L55</f>
        <v>134693.09</v>
      </c>
      <c r="E55" s="27"/>
      <c r="F55" s="27">
        <f>12411.65</f>
        <v>12411.65</v>
      </c>
      <c r="G55" s="27"/>
      <c r="H55" s="27">
        <f>39940.56+1499.99+14813</f>
        <v>56253.549999999996</v>
      </c>
      <c r="I55" s="27">
        <f>200+0+790.06+1807</f>
        <v>2797.06</v>
      </c>
      <c r="J55" s="27"/>
      <c r="K55" s="28">
        <v>14457.75</v>
      </c>
      <c r="L55" s="28">
        <v>48773.08</v>
      </c>
    </row>
    <row r="56" spans="1:12" ht="15.75" thickBot="1" x14ac:dyDescent="0.3">
      <c r="A56" s="3" t="s">
        <v>35</v>
      </c>
      <c r="B56" s="19" t="s">
        <v>36</v>
      </c>
      <c r="C56" s="9" t="s">
        <v>64</v>
      </c>
      <c r="D56" s="20">
        <f>E56+F56+G56+H56</f>
        <v>16851.68</v>
      </c>
      <c r="E56" s="16"/>
      <c r="F56" s="16"/>
      <c r="G56" s="16"/>
      <c r="H56" s="27">
        <f>16851.68</f>
        <v>16851.68</v>
      </c>
      <c r="I56" s="9" t="s">
        <v>16</v>
      </c>
      <c r="J56" s="9" t="s">
        <v>16</v>
      </c>
      <c r="K56" s="9" t="s">
        <v>16</v>
      </c>
      <c r="L56" s="9" t="s">
        <v>16</v>
      </c>
    </row>
    <row r="57" spans="1:12" ht="48.75" thickBot="1" x14ac:dyDescent="0.3">
      <c r="A57" s="3" t="s">
        <v>37</v>
      </c>
      <c r="B57" s="19" t="s">
        <v>19</v>
      </c>
      <c r="C57" s="9" t="s">
        <v>64</v>
      </c>
      <c r="D57" s="20">
        <f t="shared" si="3"/>
        <v>3</v>
      </c>
      <c r="E57" s="16"/>
      <c r="F57" s="16"/>
      <c r="G57" s="16"/>
      <c r="H57" s="27">
        <v>3</v>
      </c>
      <c r="I57" s="16"/>
      <c r="J57" s="16"/>
      <c r="K57" s="9" t="s">
        <v>16</v>
      </c>
      <c r="L57" s="9" t="s">
        <v>16</v>
      </c>
    </row>
    <row r="58" spans="1:12" ht="36.75" thickBot="1" x14ac:dyDescent="0.3">
      <c r="A58" s="3" t="s">
        <v>38</v>
      </c>
      <c r="B58" s="19" t="s">
        <v>88</v>
      </c>
      <c r="C58" s="9" t="s">
        <v>64</v>
      </c>
      <c r="D58" s="20">
        <f t="shared" si="3"/>
        <v>114250.18000000002</v>
      </c>
      <c r="E58" s="16"/>
      <c r="F58" s="16">
        <v>3383.07</v>
      </c>
      <c r="G58" s="16"/>
      <c r="H58" s="27">
        <f>20101.74+78592.3+11051.1</f>
        <v>109745.14000000001</v>
      </c>
      <c r="I58" s="16">
        <f>607.17+514.8</f>
        <v>1121.9699999999998</v>
      </c>
      <c r="J58" s="16"/>
      <c r="K58" s="9" t="s">
        <v>16</v>
      </c>
      <c r="L58" s="9" t="s">
        <v>16</v>
      </c>
    </row>
    <row r="59" spans="1:12" ht="36.75" thickBot="1" x14ac:dyDescent="0.3">
      <c r="A59" s="3" t="s">
        <v>39</v>
      </c>
      <c r="B59" s="19" t="s">
        <v>40</v>
      </c>
      <c r="C59" s="9" t="s">
        <v>64</v>
      </c>
      <c r="D59" s="20">
        <f t="shared" si="3"/>
        <v>35299.360000000001</v>
      </c>
      <c r="E59" s="16"/>
      <c r="F59" s="16">
        <v>3383.07</v>
      </c>
      <c r="G59" s="16"/>
      <c r="H59" s="27">
        <f>18893.22+11901.1</f>
        <v>30794.32</v>
      </c>
      <c r="I59" s="16">
        <f>607.17+514.8</f>
        <v>1121.9699999999998</v>
      </c>
      <c r="J59" s="16"/>
      <c r="K59" s="9" t="s">
        <v>16</v>
      </c>
      <c r="L59" s="9" t="s">
        <v>16</v>
      </c>
    </row>
    <row r="60" spans="1:12" ht="60.75" thickBot="1" x14ac:dyDescent="0.3">
      <c r="A60" s="3" t="s">
        <v>41</v>
      </c>
      <c r="B60" s="19" t="s">
        <v>89</v>
      </c>
      <c r="C60" s="9" t="s">
        <v>64</v>
      </c>
      <c r="D60" s="20">
        <f t="shared" si="3"/>
        <v>13479.23</v>
      </c>
      <c r="E60" s="16"/>
      <c r="F60" s="16">
        <v>3383.07</v>
      </c>
      <c r="G60" s="16"/>
      <c r="H60" s="27">
        <f>10096.16</f>
        <v>10096.16</v>
      </c>
      <c r="I60" s="16"/>
      <c r="J60" s="16"/>
      <c r="K60" s="9" t="s">
        <v>16</v>
      </c>
      <c r="L60" s="9" t="s">
        <v>16</v>
      </c>
    </row>
    <row r="61" spans="1:12" ht="48.75" thickBot="1" x14ac:dyDescent="0.3">
      <c r="A61" s="1" t="s">
        <v>42</v>
      </c>
      <c r="B61" s="18" t="s">
        <v>43</v>
      </c>
      <c r="C61" s="8" t="s">
        <v>64</v>
      </c>
      <c r="D61" s="20">
        <f t="shared" si="3"/>
        <v>3383.07</v>
      </c>
      <c r="E61" s="15"/>
      <c r="F61" s="15">
        <v>3383.07</v>
      </c>
      <c r="G61" s="15"/>
      <c r="H61" s="23"/>
      <c r="I61" s="15"/>
      <c r="J61" s="15"/>
      <c r="K61" s="8" t="s">
        <v>16</v>
      </c>
      <c r="L61" s="8" t="s">
        <v>16</v>
      </c>
    </row>
    <row r="62" spans="1:12" ht="72.75" thickBot="1" x14ac:dyDescent="0.3">
      <c r="A62" s="3" t="s">
        <v>44</v>
      </c>
      <c r="B62" s="19" t="s">
        <v>45</v>
      </c>
      <c r="C62" s="9" t="s">
        <v>64</v>
      </c>
      <c r="D62" s="20">
        <f t="shared" si="3"/>
        <v>0</v>
      </c>
      <c r="E62" s="16"/>
      <c r="F62" s="16"/>
      <c r="G62" s="16"/>
      <c r="H62" s="27"/>
      <c r="I62" s="16"/>
      <c r="J62" s="16"/>
      <c r="K62" s="9" t="s">
        <v>16</v>
      </c>
      <c r="L62" s="9" t="s">
        <v>16</v>
      </c>
    </row>
    <row r="63" spans="1:12" s="24" customFormat="1" ht="60.75" thickBot="1" x14ac:dyDescent="0.3">
      <c r="A63" s="25">
        <v>11</v>
      </c>
      <c r="B63" s="26" t="s">
        <v>77</v>
      </c>
      <c r="C63" s="28" t="s">
        <v>64</v>
      </c>
      <c r="D63" s="20">
        <f>E63+F63+G63+H63+I63+J63+K63+L63</f>
        <v>224302.74000000002</v>
      </c>
      <c r="E63" s="27"/>
      <c r="F63" s="27">
        <f>7446.84</f>
        <v>7446.84</v>
      </c>
      <c r="G63" s="27">
        <v>6015.1</v>
      </c>
      <c r="H63" s="27">
        <v>144663.26</v>
      </c>
      <c r="I63" s="27">
        <v>2592.0100000000002</v>
      </c>
      <c r="J63" s="27"/>
      <c r="K63" s="28">
        <v>14457.75</v>
      </c>
      <c r="L63" s="28">
        <v>49127.78</v>
      </c>
    </row>
    <row r="64" spans="1:12" ht="24.75" thickBot="1" x14ac:dyDescent="0.3">
      <c r="A64" s="3" t="s">
        <v>46</v>
      </c>
      <c r="B64" s="19" t="s">
        <v>74</v>
      </c>
      <c r="C64" s="9" t="s">
        <v>64</v>
      </c>
      <c r="D64" s="20">
        <f t="shared" si="3"/>
        <v>51540.05</v>
      </c>
      <c r="E64" s="16"/>
      <c r="F64" s="16">
        <f>7446.84</f>
        <v>7446.84</v>
      </c>
      <c r="G64" s="16">
        <v>6015.1</v>
      </c>
      <c r="H64" s="27">
        <f>31927.42+3758</f>
        <v>35685.42</v>
      </c>
      <c r="I64" s="16">
        <v>2392.69</v>
      </c>
      <c r="J64" s="16"/>
      <c r="K64" s="9">
        <v>14457.75</v>
      </c>
      <c r="L64" s="9">
        <v>49127.78</v>
      </c>
    </row>
    <row r="65" spans="1:12" ht="15.75" thickBot="1" x14ac:dyDescent="0.3">
      <c r="A65" s="3" t="s">
        <v>47</v>
      </c>
      <c r="B65" s="19" t="s">
        <v>25</v>
      </c>
      <c r="C65" s="9" t="s">
        <v>64</v>
      </c>
      <c r="D65" s="20">
        <f t="shared" si="3"/>
        <v>15484.8</v>
      </c>
      <c r="E65" s="16"/>
      <c r="F65" s="16"/>
      <c r="G65" s="16"/>
      <c r="H65" s="27">
        <f>15484.8</f>
        <v>15484.8</v>
      </c>
      <c r="I65" s="16"/>
      <c r="J65" s="16"/>
      <c r="K65" s="9" t="s">
        <v>16</v>
      </c>
      <c r="L65" s="9" t="s">
        <v>16</v>
      </c>
    </row>
    <row r="66" spans="1:12" ht="48.75" thickBot="1" x14ac:dyDescent="0.3">
      <c r="A66" s="3" t="s">
        <v>48</v>
      </c>
      <c r="B66" s="19" t="s">
        <v>19</v>
      </c>
      <c r="C66" s="9" t="s">
        <v>64</v>
      </c>
      <c r="D66" s="2">
        <f t="shared" si="3"/>
        <v>35819.54</v>
      </c>
      <c r="E66" s="16"/>
      <c r="F66" s="16"/>
      <c r="G66" s="16"/>
      <c r="H66" s="27">
        <v>35819.54</v>
      </c>
      <c r="I66" s="16"/>
      <c r="J66" s="16"/>
      <c r="K66" s="9" t="s">
        <v>16</v>
      </c>
      <c r="L66" s="9" t="s">
        <v>16</v>
      </c>
    </row>
    <row r="67" spans="1:12" s="24" customFormat="1" ht="24.75" thickBot="1" x14ac:dyDescent="0.3">
      <c r="A67" s="25" t="s">
        <v>49</v>
      </c>
      <c r="B67" s="26" t="s">
        <v>90</v>
      </c>
      <c r="C67" s="28" t="s">
        <v>64</v>
      </c>
      <c r="D67" s="20">
        <f t="shared" si="1"/>
        <v>224302.74000000002</v>
      </c>
      <c r="E67" s="27"/>
      <c r="F67" s="27">
        <f>7446.84</f>
        <v>7446.84</v>
      </c>
      <c r="G67" s="27">
        <v>6015.1</v>
      </c>
      <c r="H67" s="27">
        <f>50460.75+79194.71+15007.8</f>
        <v>144663.26</v>
      </c>
      <c r="I67" s="27">
        <f>190+585.01+1817</f>
        <v>2592.0100000000002</v>
      </c>
      <c r="J67" s="27"/>
      <c r="K67" s="27">
        <v>14457.75</v>
      </c>
      <c r="L67" s="27">
        <v>49127.78</v>
      </c>
    </row>
    <row r="68" spans="1:12" ht="24.75" thickBot="1" x14ac:dyDescent="0.3">
      <c r="A68" s="3" t="s">
        <v>78</v>
      </c>
      <c r="B68" s="19" t="s">
        <v>91</v>
      </c>
      <c r="C68" s="9" t="s">
        <v>64</v>
      </c>
      <c r="D68" s="20">
        <f t="shared" si="3"/>
        <v>51539.95</v>
      </c>
      <c r="E68" s="16"/>
      <c r="F68" s="16">
        <f>7446.84</f>
        <v>7446.84</v>
      </c>
      <c r="G68" s="16">
        <v>6015</v>
      </c>
      <c r="H68" s="27">
        <v>35685.42</v>
      </c>
      <c r="I68" s="16">
        <v>2392.69</v>
      </c>
      <c r="J68" s="16"/>
      <c r="K68" s="9" t="s">
        <v>16</v>
      </c>
      <c r="L68" s="9" t="s">
        <v>16</v>
      </c>
    </row>
    <row r="69" spans="1:12" ht="15.75" thickBot="1" x14ac:dyDescent="0.3">
      <c r="A69" s="3" t="s">
        <v>79</v>
      </c>
      <c r="B69" s="19" t="s">
        <v>25</v>
      </c>
      <c r="C69" s="9" t="s">
        <v>64</v>
      </c>
      <c r="D69" s="20">
        <f>E69+F69+G69+H69</f>
        <v>15484.86</v>
      </c>
      <c r="E69" s="16"/>
      <c r="F69" s="16"/>
      <c r="G69" s="16"/>
      <c r="H69" s="27">
        <f>15484.86</f>
        <v>15484.86</v>
      </c>
      <c r="I69" s="9" t="s">
        <v>16</v>
      </c>
      <c r="J69" s="9" t="s">
        <v>16</v>
      </c>
      <c r="K69" s="9" t="s">
        <v>16</v>
      </c>
      <c r="L69" s="9" t="s">
        <v>16</v>
      </c>
    </row>
    <row r="70" spans="1:12" ht="48.75" thickBot="1" x14ac:dyDescent="0.3">
      <c r="A70" s="3" t="s">
        <v>80</v>
      </c>
      <c r="B70" s="19" t="s">
        <v>19</v>
      </c>
      <c r="C70" s="9" t="s">
        <v>64</v>
      </c>
      <c r="D70" s="20">
        <f t="shared" si="1"/>
        <v>35819.54</v>
      </c>
      <c r="E70" s="16"/>
      <c r="F70" s="16"/>
      <c r="G70" s="16"/>
      <c r="H70" s="27">
        <v>35819.54</v>
      </c>
      <c r="I70" s="16"/>
      <c r="J70" s="16"/>
      <c r="K70" s="16"/>
      <c r="L70" s="16"/>
    </row>
    <row r="74" spans="1:12" ht="18.75" x14ac:dyDescent="0.3">
      <c r="A74" s="85" t="s">
        <v>95</v>
      </c>
      <c r="B74" s="86"/>
      <c r="C74" s="86"/>
      <c r="D74" s="86"/>
      <c r="E74" s="86"/>
      <c r="F74" s="86"/>
      <c r="G74" s="86"/>
      <c r="H74" s="86"/>
      <c r="I74" s="86"/>
      <c r="J74" s="86"/>
      <c r="K74" s="86"/>
      <c r="L74" s="86"/>
    </row>
    <row r="75" spans="1:12" x14ac:dyDescent="0.25">
      <c r="A75" s="87" t="s">
        <v>0</v>
      </c>
      <c r="B75" s="87" t="s">
        <v>1</v>
      </c>
      <c r="C75" s="87" t="s">
        <v>2</v>
      </c>
      <c r="D75" s="87" t="s">
        <v>3</v>
      </c>
      <c r="E75" s="87" t="s">
        <v>4</v>
      </c>
      <c r="F75" s="87"/>
      <c r="G75" s="87"/>
      <c r="H75" s="87"/>
      <c r="I75" s="87"/>
      <c r="J75" s="87"/>
      <c r="K75" s="87"/>
      <c r="L75" s="87"/>
    </row>
    <row r="76" spans="1:12" x14ac:dyDescent="0.25">
      <c r="A76" s="87"/>
      <c r="B76" s="87"/>
      <c r="C76" s="87"/>
      <c r="D76" s="87"/>
      <c r="E76" s="87" t="s">
        <v>5</v>
      </c>
      <c r="F76" s="87"/>
      <c r="G76" s="87"/>
      <c r="H76" s="87"/>
      <c r="I76" s="87"/>
      <c r="J76" s="87"/>
      <c r="K76" s="87" t="s">
        <v>6</v>
      </c>
      <c r="L76" s="87"/>
    </row>
    <row r="77" spans="1:12" x14ac:dyDescent="0.25">
      <c r="A77" s="87"/>
      <c r="B77" s="87"/>
      <c r="C77" s="87"/>
      <c r="D77" s="87"/>
      <c r="E77" s="87" t="s">
        <v>7</v>
      </c>
      <c r="F77" s="87"/>
      <c r="G77" s="87"/>
      <c r="H77" s="87" t="s">
        <v>8</v>
      </c>
      <c r="I77" s="87" t="s">
        <v>9</v>
      </c>
      <c r="J77" s="87" t="s">
        <v>10</v>
      </c>
      <c r="K77" s="87"/>
      <c r="L77" s="87"/>
    </row>
    <row r="78" spans="1:12" ht="84" x14ac:dyDescent="0.25">
      <c r="A78" s="87"/>
      <c r="B78" s="87"/>
      <c r="C78" s="87"/>
      <c r="D78" s="87"/>
      <c r="E78" s="41" t="s">
        <v>11</v>
      </c>
      <c r="F78" s="41" t="s">
        <v>12</v>
      </c>
      <c r="G78" s="41" t="s">
        <v>96</v>
      </c>
      <c r="H78" s="87"/>
      <c r="I78" s="87"/>
      <c r="J78" s="87"/>
      <c r="K78" s="41" t="s">
        <v>14</v>
      </c>
      <c r="L78" s="41" t="s">
        <v>15</v>
      </c>
    </row>
    <row r="79" spans="1:12" ht="15.75" thickBot="1" x14ac:dyDescent="0.3">
      <c r="A79" s="41">
        <v>1</v>
      </c>
      <c r="B79" s="41">
        <v>2</v>
      </c>
      <c r="C79" s="41">
        <v>3</v>
      </c>
      <c r="D79" s="41">
        <v>4</v>
      </c>
      <c r="E79" s="41">
        <v>5</v>
      </c>
      <c r="F79" s="41">
        <v>6</v>
      </c>
      <c r="G79" s="41">
        <v>7</v>
      </c>
      <c r="H79" s="41">
        <v>8</v>
      </c>
      <c r="I79" s="41">
        <v>9</v>
      </c>
      <c r="J79" s="41">
        <v>10</v>
      </c>
      <c r="K79" s="41">
        <v>11</v>
      </c>
      <c r="L79" s="41">
        <v>12</v>
      </c>
    </row>
    <row r="80" spans="1:12" ht="72.75" thickBot="1" x14ac:dyDescent="0.3">
      <c r="A80" s="41">
        <v>1</v>
      </c>
      <c r="B80" s="18" t="s">
        <v>97</v>
      </c>
      <c r="C80" s="41" t="s">
        <v>53</v>
      </c>
      <c r="D80" s="41">
        <f>E80+F80+G80+H80+I80+J80</f>
        <v>48</v>
      </c>
      <c r="E80" s="41">
        <v>0</v>
      </c>
      <c r="F80" s="41">
        <v>0</v>
      </c>
      <c r="G80" s="41">
        <v>0</v>
      </c>
      <c r="H80" s="41">
        <f>32+12</f>
        <v>44</v>
      </c>
      <c r="I80" s="41">
        <f>4+0</f>
        <v>4</v>
      </c>
      <c r="J80" s="41">
        <v>0</v>
      </c>
      <c r="K80" s="41" t="s">
        <v>16</v>
      </c>
      <c r="L80" s="41" t="s">
        <v>16</v>
      </c>
    </row>
    <row r="81" spans="1:12" ht="144.75" thickBot="1" x14ac:dyDescent="0.3">
      <c r="A81" s="41" t="s">
        <v>98</v>
      </c>
      <c r="B81" s="19" t="s">
        <v>99</v>
      </c>
      <c r="C81" s="41" t="s">
        <v>53</v>
      </c>
      <c r="D81" s="41">
        <f>E81+F81+G81+H81+J81</f>
        <v>2</v>
      </c>
      <c r="E81" s="41">
        <v>0</v>
      </c>
      <c r="F81" s="41">
        <v>0</v>
      </c>
      <c r="G81" s="41">
        <v>0</v>
      </c>
      <c r="H81" s="41">
        <f>2+0</f>
        <v>2</v>
      </c>
      <c r="I81" s="41" t="s">
        <v>16</v>
      </c>
      <c r="J81" s="41">
        <v>0</v>
      </c>
      <c r="K81" s="41" t="s">
        <v>16</v>
      </c>
      <c r="L81" s="41" t="s">
        <v>16</v>
      </c>
    </row>
    <row r="82" spans="1:12" ht="48.75" thickBot="1" x14ac:dyDescent="0.3">
      <c r="A82" s="41">
        <v>2</v>
      </c>
      <c r="B82" s="18" t="s">
        <v>56</v>
      </c>
      <c r="C82" s="41" t="s">
        <v>53</v>
      </c>
      <c r="D82" s="41">
        <f t="shared" ref="D82:D96" si="4">E82+F82+G82+H82+I82+J82</f>
        <v>26</v>
      </c>
      <c r="E82" s="41">
        <v>0</v>
      </c>
      <c r="F82" s="41">
        <v>0</v>
      </c>
      <c r="G82" s="41">
        <v>0</v>
      </c>
      <c r="H82" s="41">
        <f>9+0+15</f>
        <v>24</v>
      </c>
      <c r="I82" s="41">
        <f>2+0</f>
        <v>2</v>
      </c>
      <c r="J82" s="41">
        <v>0</v>
      </c>
      <c r="K82" s="41" t="s">
        <v>16</v>
      </c>
      <c r="L82" s="41" t="s">
        <v>16</v>
      </c>
    </row>
    <row r="83" spans="1:12" ht="120.75" thickBot="1" x14ac:dyDescent="0.3">
      <c r="A83" s="42" t="s">
        <v>100</v>
      </c>
      <c r="B83" s="19" t="s">
        <v>101</v>
      </c>
      <c r="C83" s="41" t="s">
        <v>53</v>
      </c>
      <c r="D83" s="41">
        <f>E83+F83+G83+H83+J83</f>
        <v>1</v>
      </c>
      <c r="E83" s="41">
        <v>0</v>
      </c>
      <c r="F83" s="41">
        <v>0</v>
      </c>
      <c r="G83" s="41">
        <v>0</v>
      </c>
      <c r="H83" s="41">
        <f>1+0</f>
        <v>1</v>
      </c>
      <c r="I83" s="41" t="s">
        <v>16</v>
      </c>
      <c r="J83" s="41">
        <v>0</v>
      </c>
      <c r="K83" s="41" t="s">
        <v>16</v>
      </c>
      <c r="L83" s="41" t="s">
        <v>16</v>
      </c>
    </row>
    <row r="84" spans="1:12" ht="84.75" thickBot="1" x14ac:dyDescent="0.3">
      <c r="A84" s="41">
        <v>3</v>
      </c>
      <c r="B84" s="19" t="s">
        <v>102</v>
      </c>
      <c r="C84" s="41" t="s">
        <v>64</v>
      </c>
      <c r="D84" s="41">
        <f t="shared" si="4"/>
        <v>243272.59</v>
      </c>
      <c r="E84" s="41">
        <v>0</v>
      </c>
      <c r="F84" s="41">
        <v>0</v>
      </c>
      <c r="G84" s="41">
        <v>0</v>
      </c>
      <c r="H84" s="41">
        <f>221903.05+0+20329.6</f>
        <v>242232.65</v>
      </c>
      <c r="I84" s="41">
        <f>1039.94+0</f>
        <v>1039.94</v>
      </c>
      <c r="J84" s="41">
        <v>0</v>
      </c>
      <c r="K84" s="41">
        <f>25.992+0</f>
        <v>25.992000000000001</v>
      </c>
      <c r="L84" s="41">
        <f>1607.5+0+9348.8</f>
        <v>10956.3</v>
      </c>
    </row>
    <row r="85" spans="1:12" ht="84.75" thickBot="1" x14ac:dyDescent="0.3">
      <c r="A85" s="42" t="s">
        <v>103</v>
      </c>
      <c r="B85" s="19" t="s">
        <v>104</v>
      </c>
      <c r="C85" s="41" t="s">
        <v>64</v>
      </c>
      <c r="D85" s="41">
        <f>E85+F85+G85+H85+J85</f>
        <v>4356</v>
      </c>
      <c r="E85" s="41">
        <v>0</v>
      </c>
      <c r="F85" s="41">
        <v>0</v>
      </c>
      <c r="G85" s="41">
        <v>0</v>
      </c>
      <c r="H85" s="41">
        <f>4356+0</f>
        <v>4356</v>
      </c>
      <c r="I85" s="41" t="s">
        <v>16</v>
      </c>
      <c r="J85" s="41">
        <v>0</v>
      </c>
      <c r="K85" s="41" t="s">
        <v>16</v>
      </c>
      <c r="L85" s="41" t="s">
        <v>16</v>
      </c>
    </row>
    <row r="86" spans="1:12" ht="36.75" thickBot="1" x14ac:dyDescent="0.3">
      <c r="A86" s="42" t="s">
        <v>105</v>
      </c>
      <c r="B86" s="19" t="s">
        <v>106</v>
      </c>
      <c r="C86" s="41" t="s">
        <v>64</v>
      </c>
      <c r="D86" s="41">
        <f t="shared" si="4"/>
        <v>87006.6</v>
      </c>
      <c r="E86" s="41">
        <v>0</v>
      </c>
      <c r="F86" s="41">
        <v>0</v>
      </c>
      <c r="G86" s="41">
        <v>0</v>
      </c>
      <c r="H86" s="41">
        <f>65681+0+20329.6</f>
        <v>86010.6</v>
      </c>
      <c r="I86" s="41">
        <f>996+0</f>
        <v>996</v>
      </c>
      <c r="J86" s="41">
        <v>0</v>
      </c>
      <c r="K86" s="41">
        <f>25.992+0</f>
        <v>25.992000000000001</v>
      </c>
      <c r="L86" s="41">
        <f>1607.5+0+9348.8</f>
        <v>10956.3</v>
      </c>
    </row>
    <row r="87" spans="1:12" ht="48.75" thickBot="1" x14ac:dyDescent="0.3">
      <c r="A87" s="41" t="s">
        <v>107</v>
      </c>
      <c r="B87" s="19" t="s">
        <v>108</v>
      </c>
      <c r="C87" s="41" t="s">
        <v>64</v>
      </c>
      <c r="D87" s="41">
        <f t="shared" si="4"/>
        <v>150912.05099999998</v>
      </c>
      <c r="E87" s="41">
        <v>0</v>
      </c>
      <c r="F87" s="41">
        <v>0</v>
      </c>
      <c r="G87" s="41">
        <v>0</v>
      </c>
      <c r="H87" s="41">
        <f>145058.11+5169.941</f>
        <v>150228.05099999998</v>
      </c>
      <c r="I87" s="41">
        <f>684+0</f>
        <v>684</v>
      </c>
      <c r="J87" s="41">
        <v>0</v>
      </c>
      <c r="K87" s="41">
        <v>0</v>
      </c>
      <c r="L87" s="41">
        <f>669.5+0+2722.7</f>
        <v>3392.2</v>
      </c>
    </row>
    <row r="88" spans="1:12" ht="84.75" thickBot="1" x14ac:dyDescent="0.3">
      <c r="A88" s="42" t="s">
        <v>51</v>
      </c>
      <c r="B88" s="19" t="s">
        <v>104</v>
      </c>
      <c r="C88" s="41" t="s">
        <v>64</v>
      </c>
      <c r="D88" s="41">
        <f>E88+F88+G88+H88+J88</f>
        <v>4356</v>
      </c>
      <c r="E88" s="41">
        <v>0</v>
      </c>
      <c r="F88" s="41">
        <v>0</v>
      </c>
      <c r="G88" s="41">
        <v>0</v>
      </c>
      <c r="H88" s="41">
        <v>4356</v>
      </c>
      <c r="I88" s="41" t="s">
        <v>16</v>
      </c>
      <c r="J88" s="41">
        <v>0</v>
      </c>
      <c r="K88" s="41" t="s">
        <v>16</v>
      </c>
      <c r="L88" s="41" t="s">
        <v>16</v>
      </c>
    </row>
    <row r="89" spans="1:12" ht="60.75" thickBot="1" x14ac:dyDescent="0.3">
      <c r="A89" s="42" t="s">
        <v>83</v>
      </c>
      <c r="B89" s="18" t="s">
        <v>109</v>
      </c>
      <c r="C89" s="41" t="s">
        <v>53</v>
      </c>
      <c r="D89" s="41">
        <f t="shared" si="4"/>
        <v>24</v>
      </c>
      <c r="E89" s="41">
        <v>0</v>
      </c>
      <c r="F89" s="41">
        <f>0+3</f>
        <v>3</v>
      </c>
      <c r="G89" s="41">
        <v>0</v>
      </c>
      <c r="H89" s="41">
        <f>3+15</f>
        <v>18</v>
      </c>
      <c r="I89" s="41">
        <v>3</v>
      </c>
      <c r="J89" s="41">
        <v>0</v>
      </c>
      <c r="K89" s="41">
        <v>1</v>
      </c>
      <c r="L89" s="41">
        <f>18+297</f>
        <v>315</v>
      </c>
    </row>
    <row r="90" spans="1:12" ht="24.75" thickBot="1" x14ac:dyDescent="0.3">
      <c r="A90" s="42" t="s">
        <v>27</v>
      </c>
      <c r="B90" s="19" t="s">
        <v>110</v>
      </c>
      <c r="C90" s="41" t="s">
        <v>53</v>
      </c>
      <c r="D90" s="41">
        <f t="shared" si="4"/>
        <v>21</v>
      </c>
      <c r="E90" s="41">
        <v>0</v>
      </c>
      <c r="F90" s="41">
        <v>1</v>
      </c>
      <c r="G90" s="41">
        <v>0</v>
      </c>
      <c r="H90" s="41">
        <f>3+15</f>
        <v>18</v>
      </c>
      <c r="I90" s="41">
        <f>2</f>
        <v>2</v>
      </c>
      <c r="J90" s="41">
        <v>0</v>
      </c>
      <c r="K90" s="41" t="s">
        <v>16</v>
      </c>
      <c r="L90" s="41" t="s">
        <v>16</v>
      </c>
    </row>
    <row r="91" spans="1:12" ht="36.75" thickBot="1" x14ac:dyDescent="0.3">
      <c r="A91" s="42" t="s">
        <v>111</v>
      </c>
      <c r="B91" s="19" t="s">
        <v>112</v>
      </c>
      <c r="C91" s="41" t="s">
        <v>53</v>
      </c>
      <c r="D91" s="41">
        <f t="shared" si="4"/>
        <v>1</v>
      </c>
      <c r="E91" s="41">
        <v>0</v>
      </c>
      <c r="F91" s="41">
        <v>1</v>
      </c>
      <c r="G91" s="41">
        <v>0</v>
      </c>
      <c r="H91" s="41">
        <v>0</v>
      </c>
      <c r="I91" s="41">
        <v>0</v>
      </c>
      <c r="J91" s="41">
        <v>0</v>
      </c>
      <c r="K91" s="41" t="s">
        <v>16</v>
      </c>
      <c r="L91" s="41" t="s">
        <v>16</v>
      </c>
    </row>
    <row r="92" spans="1:12" ht="84.75" thickBot="1" x14ac:dyDescent="0.3">
      <c r="A92" s="41">
        <v>6</v>
      </c>
      <c r="B92" s="19" t="s">
        <v>113</v>
      </c>
      <c r="C92" s="41" t="s">
        <v>64</v>
      </c>
      <c r="D92" s="41">
        <f>E92+F92+G92+H92+I92+J92+K92+L92</f>
        <v>119490.60999999999</v>
      </c>
      <c r="E92" s="41">
        <v>0</v>
      </c>
      <c r="F92" s="41">
        <v>12411.65</v>
      </c>
      <c r="G92" s="41">
        <v>0</v>
      </c>
      <c r="H92" s="41">
        <f>76844.93+18893.67</f>
        <v>95738.599999999991</v>
      </c>
      <c r="I92" s="41">
        <f>626</f>
        <v>626</v>
      </c>
      <c r="J92" s="41">
        <v>0</v>
      </c>
      <c r="K92" s="41">
        <v>630.83000000000004</v>
      </c>
      <c r="L92" s="41">
        <f>380.83+9702.7</f>
        <v>10083.530000000001</v>
      </c>
    </row>
    <row r="93" spans="1:12" ht="36.75" thickBot="1" x14ac:dyDescent="0.3">
      <c r="A93" s="42" t="s">
        <v>29</v>
      </c>
      <c r="B93" s="19" t="s">
        <v>114</v>
      </c>
      <c r="C93" s="41" t="s">
        <v>64</v>
      </c>
      <c r="D93" s="41">
        <f>E93+F93+G93+H93+I93+J93+K93+L93</f>
        <v>44596.611999999994</v>
      </c>
      <c r="E93" s="41">
        <v>0</v>
      </c>
      <c r="F93" s="41">
        <v>474.67</v>
      </c>
      <c r="G93" s="41">
        <v>0</v>
      </c>
      <c r="H93" s="41">
        <f>29568.95+4190.4</f>
        <v>33759.35</v>
      </c>
      <c r="I93" s="41">
        <f>365.52</f>
        <v>365.52</v>
      </c>
      <c r="J93" s="41">
        <v>0</v>
      </c>
      <c r="K93" s="41">
        <v>25.992000000000001</v>
      </c>
      <c r="L93" s="41">
        <f>268.38+9702.7</f>
        <v>9971.08</v>
      </c>
    </row>
    <row r="94" spans="1:12" ht="48.75" thickBot="1" x14ac:dyDescent="0.3">
      <c r="A94" s="41" t="s">
        <v>31</v>
      </c>
      <c r="B94" s="19" t="s">
        <v>115</v>
      </c>
      <c r="C94" s="41" t="s">
        <v>64</v>
      </c>
      <c r="D94" s="41">
        <f t="shared" si="4"/>
        <v>99555.349999999991</v>
      </c>
      <c r="E94" s="41">
        <v>0</v>
      </c>
      <c r="F94" s="41">
        <v>3383.07</v>
      </c>
      <c r="G94" s="41">
        <v>0</v>
      </c>
      <c r="H94" s="41">
        <f>76844.93+18893.67</f>
        <v>95738.599999999991</v>
      </c>
      <c r="I94" s="41">
        <f>433.68</f>
        <v>433.68</v>
      </c>
      <c r="J94" s="41">
        <v>0</v>
      </c>
      <c r="K94" s="41" t="s">
        <v>16</v>
      </c>
      <c r="L94" s="41" t="s">
        <v>16</v>
      </c>
    </row>
    <row r="95" spans="1:12" ht="72.75" thickBot="1" x14ac:dyDescent="0.3">
      <c r="A95" s="41" t="s">
        <v>116</v>
      </c>
      <c r="B95" s="19" t="s">
        <v>117</v>
      </c>
      <c r="C95" s="41" t="s">
        <v>64</v>
      </c>
      <c r="D95" s="41">
        <f t="shared" si="4"/>
        <v>3383.07</v>
      </c>
      <c r="E95" s="41">
        <v>0</v>
      </c>
      <c r="F95" s="41">
        <v>3383.07</v>
      </c>
      <c r="G95" s="41">
        <v>0</v>
      </c>
      <c r="H95" s="41">
        <v>0</v>
      </c>
      <c r="I95" s="41">
        <v>0</v>
      </c>
      <c r="J95" s="41">
        <v>0</v>
      </c>
      <c r="K95" s="41" t="s">
        <v>16</v>
      </c>
      <c r="L95" s="41" t="s">
        <v>16</v>
      </c>
    </row>
    <row r="96" spans="1:12" ht="60.75" thickBot="1" x14ac:dyDescent="0.3">
      <c r="A96" s="43">
        <v>9</v>
      </c>
      <c r="B96" s="18" t="s">
        <v>118</v>
      </c>
      <c r="C96" s="44" t="s">
        <v>64</v>
      </c>
      <c r="D96" s="41">
        <f t="shared" si="4"/>
        <v>102787.64</v>
      </c>
      <c r="E96" s="41">
        <v>0</v>
      </c>
      <c r="F96" s="41">
        <v>7446.83</v>
      </c>
      <c r="G96" s="41">
        <v>0</v>
      </c>
      <c r="H96" s="41">
        <f>75828.53+18893.67</f>
        <v>94722.2</v>
      </c>
      <c r="I96" s="41">
        <f>618.61</f>
        <v>618.61</v>
      </c>
      <c r="J96" s="41">
        <v>0</v>
      </c>
      <c r="K96" s="41" t="s">
        <v>16</v>
      </c>
      <c r="L96" s="41" t="s">
        <v>16</v>
      </c>
    </row>
    <row r="97" spans="1:12" ht="61.5" thickBot="1" x14ac:dyDescent="0.3">
      <c r="A97" s="43">
        <v>10</v>
      </c>
      <c r="B97" s="18" t="s">
        <v>119</v>
      </c>
      <c r="C97" s="44" t="s">
        <v>53</v>
      </c>
      <c r="D97" s="41">
        <f>E97+F97+G97+H97+I97+J97+K97+L97</f>
        <v>375</v>
      </c>
      <c r="E97" s="41">
        <v>0</v>
      </c>
      <c r="F97" s="41">
        <v>38</v>
      </c>
      <c r="G97" s="41">
        <v>0</v>
      </c>
      <c r="H97" s="41">
        <f>3+15</f>
        <v>18</v>
      </c>
      <c r="I97" s="41">
        <f>3</f>
        <v>3</v>
      </c>
      <c r="J97" s="41">
        <v>0</v>
      </c>
      <c r="K97" s="41">
        <v>1</v>
      </c>
      <c r="L97" s="41">
        <f>18+297</f>
        <v>315</v>
      </c>
    </row>
    <row r="98" spans="1:12" ht="84.75" thickBot="1" x14ac:dyDescent="0.3">
      <c r="A98" s="45" t="s">
        <v>42</v>
      </c>
      <c r="B98" s="18" t="s">
        <v>120</v>
      </c>
      <c r="C98" s="46" t="s">
        <v>53</v>
      </c>
      <c r="D98" s="41">
        <f>E98+F98+G98+H98+J98</f>
        <v>1</v>
      </c>
      <c r="E98" s="41">
        <v>0</v>
      </c>
      <c r="F98" s="41">
        <v>0</v>
      </c>
      <c r="G98" s="41">
        <v>0</v>
      </c>
      <c r="H98" s="41">
        <f>1</f>
        <v>1</v>
      </c>
      <c r="I98" s="41" t="s">
        <v>16</v>
      </c>
      <c r="J98" s="41">
        <v>0</v>
      </c>
      <c r="K98" s="41" t="s">
        <v>16</v>
      </c>
      <c r="L98" s="41" t="s">
        <v>16</v>
      </c>
    </row>
    <row r="99" spans="1:12" ht="60.75" thickBot="1" x14ac:dyDescent="0.3">
      <c r="A99" s="45" t="s">
        <v>121</v>
      </c>
      <c r="B99" s="18" t="s">
        <v>122</v>
      </c>
      <c r="C99" s="46" t="s">
        <v>64</v>
      </c>
      <c r="D99" s="41">
        <f>E99+F99+G99+H99+I99+J99+K99+L99</f>
        <v>112784.71</v>
      </c>
      <c r="E99" s="41">
        <v>0</v>
      </c>
      <c r="F99" s="41">
        <v>7446.83</v>
      </c>
      <c r="G99" s="41">
        <v>0</v>
      </c>
      <c r="H99" s="41">
        <f>75828.53+18893.67</f>
        <v>94722.2</v>
      </c>
      <c r="I99" s="41">
        <v>618.61</v>
      </c>
      <c r="J99" s="41">
        <v>0</v>
      </c>
      <c r="K99" s="41">
        <v>25.99</v>
      </c>
      <c r="L99" s="41">
        <v>9971.08</v>
      </c>
    </row>
    <row r="100" spans="1:12" ht="36.75" thickBot="1" x14ac:dyDescent="0.3">
      <c r="A100" s="47" t="s">
        <v>46</v>
      </c>
      <c r="B100" s="18" t="s">
        <v>114</v>
      </c>
      <c r="C100" s="44" t="s">
        <v>64</v>
      </c>
      <c r="D100" s="41">
        <f>E100+F100+G100+H100+I100+J100+K100+L100</f>
        <v>91109.28</v>
      </c>
      <c r="E100" s="41">
        <v>0</v>
      </c>
      <c r="F100" s="41">
        <v>474.67</v>
      </c>
      <c r="G100" s="41">
        <v>0</v>
      </c>
      <c r="H100" s="41">
        <f>75828.53+4190.4</f>
        <v>80018.929999999993</v>
      </c>
      <c r="I100" s="41">
        <f>618.61</f>
        <v>618.61</v>
      </c>
      <c r="J100" s="41">
        <v>0</v>
      </c>
      <c r="K100" s="41">
        <f>25.99+0</f>
        <v>25.99</v>
      </c>
      <c r="L100" s="41">
        <f>268.38+9702.7</f>
        <v>9971.08</v>
      </c>
    </row>
    <row r="103" spans="1:12" ht="18.75" x14ac:dyDescent="0.3">
      <c r="A103" s="48"/>
      <c r="F103" s="68"/>
      <c r="G103" s="69"/>
      <c r="H103" s="69"/>
      <c r="I103" s="69"/>
      <c r="J103" s="69"/>
      <c r="K103" s="69"/>
    </row>
    <row r="104" spans="1:12" ht="15.75" x14ac:dyDescent="0.25">
      <c r="A104" s="49"/>
    </row>
    <row r="105" spans="1:12" ht="15.75" x14ac:dyDescent="0.25">
      <c r="A105" s="57"/>
      <c r="B105" s="57"/>
      <c r="C105" s="57"/>
      <c r="D105" s="57"/>
    </row>
    <row r="106" spans="1:12" ht="18.75" x14ac:dyDescent="0.25">
      <c r="A106" s="49"/>
      <c r="F106" s="70" t="s">
        <v>123</v>
      </c>
    </row>
    <row r="107" spans="1:12" ht="15.75" x14ac:dyDescent="0.25">
      <c r="A107" s="48"/>
    </row>
    <row r="108" spans="1:12" ht="16.5" thickBot="1" x14ac:dyDescent="0.3">
      <c r="A108" s="49"/>
    </row>
    <row r="109" spans="1:12" ht="32.25" thickBot="1" x14ac:dyDescent="0.3">
      <c r="A109" s="50" t="s">
        <v>124</v>
      </c>
      <c r="B109" s="51" t="s">
        <v>1</v>
      </c>
      <c r="C109" s="51" t="s">
        <v>125</v>
      </c>
      <c r="D109" s="51" t="s">
        <v>126</v>
      </c>
    </row>
    <row r="110" spans="1:12" ht="63.75" thickBot="1" x14ac:dyDescent="0.3">
      <c r="A110" s="52">
        <v>1</v>
      </c>
      <c r="B110" s="53" t="s">
        <v>127</v>
      </c>
      <c r="C110" s="54">
        <v>0</v>
      </c>
      <c r="D110" s="54">
        <v>0</v>
      </c>
    </row>
    <row r="111" spans="1:12" ht="63.75" thickBot="1" x14ac:dyDescent="0.3">
      <c r="A111" s="55">
        <v>42005</v>
      </c>
      <c r="B111" s="53" t="s">
        <v>128</v>
      </c>
      <c r="C111" s="56"/>
      <c r="D111" s="56"/>
    </row>
    <row r="112" spans="1:12" ht="48" thickBot="1" x14ac:dyDescent="0.3">
      <c r="A112" s="55">
        <v>42036</v>
      </c>
      <c r="B112" s="53" t="s">
        <v>129</v>
      </c>
      <c r="C112" s="56"/>
      <c r="D112" s="56"/>
    </row>
    <row r="113" spans="1:12" ht="15.75" x14ac:dyDescent="0.25">
      <c r="A113" s="49"/>
    </row>
    <row r="114" spans="1:12" ht="18.75" x14ac:dyDescent="0.25">
      <c r="C114" s="75" t="s">
        <v>199</v>
      </c>
      <c r="D114" s="74"/>
      <c r="E114" s="74"/>
      <c r="F114" s="74"/>
      <c r="G114" s="74"/>
      <c r="H114" s="74"/>
      <c r="I114" s="74"/>
      <c r="J114" s="74"/>
      <c r="K114" s="74"/>
      <c r="L114" s="74"/>
    </row>
    <row r="115" spans="1:12" ht="18.75" x14ac:dyDescent="0.3">
      <c r="F115" s="68"/>
      <c r="G115" s="68"/>
      <c r="H115" s="68"/>
    </row>
    <row r="116" spans="1:12" ht="16.5" thickBot="1" x14ac:dyDescent="0.3">
      <c r="A116" s="49"/>
    </row>
    <row r="117" spans="1:12" ht="31.5" x14ac:dyDescent="0.25">
      <c r="A117" s="78" t="s">
        <v>124</v>
      </c>
      <c r="B117" s="78" t="s">
        <v>130</v>
      </c>
      <c r="C117" s="78" t="s">
        <v>131</v>
      </c>
      <c r="D117" s="59" t="s">
        <v>132</v>
      </c>
      <c r="E117" s="59" t="s">
        <v>133</v>
      </c>
    </row>
    <row r="118" spans="1:12" ht="31.5" x14ac:dyDescent="0.25">
      <c r="A118" s="79"/>
      <c r="B118" s="79"/>
      <c r="C118" s="79"/>
      <c r="D118" s="60" t="s">
        <v>64</v>
      </c>
      <c r="E118" s="60" t="s">
        <v>134</v>
      </c>
    </row>
    <row r="119" spans="1:12" ht="47.25" x14ac:dyDescent="0.25">
      <c r="A119" s="79"/>
      <c r="B119" s="79"/>
      <c r="C119" s="79"/>
      <c r="D119" s="61"/>
      <c r="E119" s="60" t="s">
        <v>135</v>
      </c>
    </row>
    <row r="120" spans="1:12" ht="63" x14ac:dyDescent="0.25">
      <c r="A120" s="79"/>
      <c r="B120" s="79"/>
      <c r="C120" s="79"/>
      <c r="D120" s="61"/>
      <c r="E120" s="60" t="s">
        <v>136</v>
      </c>
    </row>
    <row r="121" spans="1:12" ht="31.5" x14ac:dyDescent="0.25">
      <c r="A121" s="79"/>
      <c r="B121" s="79"/>
      <c r="C121" s="79"/>
      <c r="D121" s="61"/>
      <c r="E121" s="60" t="s">
        <v>137</v>
      </c>
    </row>
    <row r="122" spans="1:12" ht="31.5" x14ac:dyDescent="0.25">
      <c r="A122" s="79"/>
      <c r="B122" s="79"/>
      <c r="C122" s="79"/>
      <c r="D122" s="61"/>
      <c r="E122" s="60" t="s">
        <v>138</v>
      </c>
    </row>
    <row r="123" spans="1:12" ht="31.5" x14ac:dyDescent="0.25">
      <c r="A123" s="79"/>
      <c r="B123" s="79"/>
      <c r="C123" s="79"/>
      <c r="D123" s="61"/>
      <c r="E123" s="60" t="s">
        <v>139</v>
      </c>
    </row>
    <row r="124" spans="1:12" ht="32.25" thickBot="1" x14ac:dyDescent="0.3">
      <c r="A124" s="80"/>
      <c r="B124" s="80"/>
      <c r="C124" s="80"/>
      <c r="D124" s="62"/>
      <c r="E124" s="54" t="s">
        <v>140</v>
      </c>
    </row>
    <row r="125" spans="1:12" ht="16.5" thickBot="1" x14ac:dyDescent="0.3">
      <c r="A125" s="63"/>
      <c r="B125" s="56" t="s">
        <v>141</v>
      </c>
      <c r="C125" s="56"/>
      <c r="D125" s="56"/>
      <c r="E125" s="56"/>
    </row>
    <row r="126" spans="1:12" ht="15.75" x14ac:dyDescent="0.25">
      <c r="A126" s="49"/>
    </row>
    <row r="127" spans="1:12" ht="18.75" x14ac:dyDescent="0.25">
      <c r="A127" s="48"/>
      <c r="D127" s="75" t="s">
        <v>142</v>
      </c>
      <c r="E127" s="74"/>
      <c r="F127" s="74"/>
      <c r="G127" s="74"/>
      <c r="H127" s="74"/>
      <c r="I127" s="74"/>
      <c r="J127" s="74"/>
    </row>
    <row r="128" spans="1:12" ht="16.5" thickBot="1" x14ac:dyDescent="0.3">
      <c r="A128" s="49"/>
    </row>
    <row r="129" spans="1:12" ht="15.75" x14ac:dyDescent="0.25">
      <c r="A129" s="58" t="s">
        <v>0</v>
      </c>
      <c r="B129" s="78" t="s">
        <v>1</v>
      </c>
      <c r="C129" s="78" t="s">
        <v>125</v>
      </c>
      <c r="D129" s="78" t="s">
        <v>126</v>
      </c>
    </row>
    <row r="130" spans="1:12" ht="16.5" thickBot="1" x14ac:dyDescent="0.3">
      <c r="A130" s="52" t="s">
        <v>143</v>
      </c>
      <c r="B130" s="80"/>
      <c r="C130" s="80"/>
      <c r="D130" s="80"/>
    </row>
    <row r="131" spans="1:12" ht="79.5" thickBot="1" x14ac:dyDescent="0.3">
      <c r="A131" s="52">
        <v>1</v>
      </c>
      <c r="B131" s="53" t="s">
        <v>144</v>
      </c>
      <c r="C131" s="54">
        <v>0</v>
      </c>
      <c r="D131" s="54">
        <v>0</v>
      </c>
    </row>
    <row r="132" spans="1:12" ht="79.5" thickBot="1" x14ac:dyDescent="0.3">
      <c r="A132" s="55">
        <v>42005</v>
      </c>
      <c r="B132" s="53" t="s">
        <v>145</v>
      </c>
      <c r="C132" s="56"/>
      <c r="D132" s="56"/>
    </row>
    <row r="133" spans="1:12" ht="111" thickBot="1" x14ac:dyDescent="0.3">
      <c r="A133" s="55">
        <v>42036</v>
      </c>
      <c r="B133" s="53" t="s">
        <v>146</v>
      </c>
      <c r="C133" s="56"/>
      <c r="D133" s="56"/>
    </row>
    <row r="134" spans="1:12" ht="15.75" x14ac:dyDescent="0.25">
      <c r="A134" s="49"/>
    </row>
    <row r="135" spans="1:12" ht="18.75" x14ac:dyDescent="0.3">
      <c r="A135" s="48"/>
      <c r="E135" s="72" t="s">
        <v>200</v>
      </c>
      <c r="F135" s="72"/>
      <c r="G135" s="72"/>
      <c r="H135" s="72"/>
      <c r="I135" s="72"/>
      <c r="J135" s="72"/>
      <c r="K135" s="72"/>
      <c r="L135" s="69"/>
    </row>
    <row r="136" spans="1:12" ht="15.75" x14ac:dyDescent="0.25">
      <c r="A136" s="48"/>
      <c r="E136" s="69"/>
      <c r="F136" s="69"/>
      <c r="G136" s="69"/>
      <c r="H136" s="69"/>
      <c r="I136" s="69"/>
      <c r="J136" s="69"/>
      <c r="K136" s="69"/>
      <c r="L136" s="69"/>
    </row>
    <row r="137" spans="1:12" ht="16.5" thickBot="1" x14ac:dyDescent="0.3">
      <c r="A137" s="49"/>
    </row>
    <row r="138" spans="1:12" ht="31.5" x14ac:dyDescent="0.25">
      <c r="A138" s="58" t="s">
        <v>0</v>
      </c>
      <c r="B138" s="78" t="s">
        <v>147</v>
      </c>
      <c r="C138" s="78" t="s">
        <v>148</v>
      </c>
      <c r="D138" s="59" t="s">
        <v>132</v>
      </c>
    </row>
    <row r="139" spans="1:12" ht="16.5" thickBot="1" x14ac:dyDescent="0.3">
      <c r="A139" s="52" t="s">
        <v>143</v>
      </c>
      <c r="B139" s="80"/>
      <c r="C139" s="80"/>
      <c r="D139" s="54" t="s">
        <v>64</v>
      </c>
    </row>
    <row r="140" spans="1:12" ht="16.5" thickBot="1" x14ac:dyDescent="0.3">
      <c r="A140" s="76" t="s">
        <v>149</v>
      </c>
      <c r="B140" s="81"/>
      <c r="C140" s="81"/>
      <c r="D140" s="77"/>
    </row>
    <row r="141" spans="1:12" ht="16.5" thickBot="1" x14ac:dyDescent="0.3">
      <c r="A141" s="55">
        <v>42005</v>
      </c>
      <c r="B141" s="56" t="s">
        <v>141</v>
      </c>
      <c r="C141" s="56"/>
      <c r="D141" s="56"/>
    </row>
    <row r="142" spans="1:12" ht="16.5" thickBot="1" x14ac:dyDescent="0.3">
      <c r="A142" s="76" t="s">
        <v>150</v>
      </c>
      <c r="B142" s="81"/>
      <c r="C142" s="81"/>
      <c r="D142" s="77"/>
    </row>
    <row r="143" spans="1:12" ht="16.5" thickBot="1" x14ac:dyDescent="0.3">
      <c r="A143" s="55">
        <v>42006</v>
      </c>
      <c r="B143" s="56" t="s">
        <v>141</v>
      </c>
      <c r="C143" s="56"/>
      <c r="D143" s="56"/>
    </row>
    <row r="144" spans="1:12" ht="15.75" x14ac:dyDescent="0.25">
      <c r="A144" s="49"/>
    </row>
    <row r="145" spans="1:13" ht="18.75" x14ac:dyDescent="0.25">
      <c r="A145" s="48"/>
      <c r="C145" s="75" t="s">
        <v>201</v>
      </c>
      <c r="D145" s="74"/>
      <c r="E145" s="74"/>
      <c r="F145" s="74"/>
      <c r="G145" s="74"/>
      <c r="H145" s="74"/>
      <c r="I145" s="74"/>
      <c r="J145" s="74"/>
      <c r="K145" s="74"/>
      <c r="L145" s="74"/>
      <c r="M145" s="74"/>
    </row>
    <row r="146" spans="1:13" ht="18.75" x14ac:dyDescent="0.25">
      <c r="A146" s="48"/>
      <c r="F146" s="71"/>
    </row>
    <row r="147" spans="1:13" ht="16.5" thickBot="1" x14ac:dyDescent="0.3">
      <c r="A147" s="49"/>
    </row>
    <row r="148" spans="1:13" ht="126" x14ac:dyDescent="0.25">
      <c r="A148" s="78" t="s">
        <v>124</v>
      </c>
      <c r="B148" s="78" t="s">
        <v>151</v>
      </c>
      <c r="C148" s="59" t="s">
        <v>152</v>
      </c>
    </row>
    <row r="149" spans="1:13" ht="48" thickBot="1" x14ac:dyDescent="0.3">
      <c r="A149" s="80"/>
      <c r="B149" s="80"/>
      <c r="C149" s="54" t="s">
        <v>153</v>
      </c>
    </row>
    <row r="150" spans="1:13" ht="16.5" thickBot="1" x14ac:dyDescent="0.3">
      <c r="A150" s="52">
        <v>1</v>
      </c>
      <c r="B150" s="56" t="s">
        <v>141</v>
      </c>
      <c r="C150" s="56"/>
    </row>
    <row r="151" spans="1:13" ht="15.75" x14ac:dyDescent="0.25">
      <c r="A151" s="49"/>
      <c r="F151" s="73" t="s">
        <v>203</v>
      </c>
      <c r="G151" s="74"/>
      <c r="H151" s="74"/>
      <c r="I151" s="74"/>
      <c r="J151" s="74"/>
    </row>
    <row r="152" spans="1:13" ht="15.75" customHeight="1" x14ac:dyDescent="0.25">
      <c r="A152" s="48"/>
      <c r="F152" s="74"/>
      <c r="G152" s="74"/>
      <c r="H152" s="74"/>
      <c r="I152" s="74"/>
      <c r="J152" s="74"/>
    </row>
    <row r="153" spans="1:13" ht="15.75" customHeight="1" x14ac:dyDescent="0.25">
      <c r="A153" s="48"/>
      <c r="F153" s="74"/>
      <c r="G153" s="74"/>
      <c r="H153" s="74"/>
      <c r="I153" s="74"/>
      <c r="J153" s="74"/>
    </row>
    <row r="154" spans="1:13" ht="15.75" customHeight="1" x14ac:dyDescent="0.25">
      <c r="A154" s="48"/>
      <c r="F154" s="74"/>
      <c r="G154" s="74"/>
      <c r="H154" s="74"/>
      <c r="I154" s="74"/>
      <c r="J154" s="74"/>
    </row>
    <row r="155" spans="1:13" ht="15.75" x14ac:dyDescent="0.25">
      <c r="A155" s="48"/>
      <c r="F155" s="74"/>
      <c r="G155" s="74"/>
      <c r="H155" s="74"/>
      <c r="I155" s="74"/>
      <c r="J155" s="74"/>
    </row>
    <row r="156" spans="1:13" ht="15.75" x14ac:dyDescent="0.25">
      <c r="A156" s="48"/>
    </row>
    <row r="157" spans="1:13" ht="18.75" x14ac:dyDescent="0.25">
      <c r="A157" s="48"/>
      <c r="C157" s="75" t="s">
        <v>202</v>
      </c>
      <c r="D157" s="74"/>
      <c r="E157" s="74"/>
      <c r="F157" s="74"/>
      <c r="G157" s="74"/>
      <c r="H157" s="74"/>
      <c r="I157" s="74"/>
      <c r="J157" s="74"/>
      <c r="K157" s="74"/>
      <c r="L157" s="74"/>
      <c r="M157" s="74"/>
    </row>
    <row r="158" spans="1:13" ht="16.5" thickBot="1" x14ac:dyDescent="0.3">
      <c r="A158" s="49"/>
      <c r="F158" s="48"/>
    </row>
    <row r="159" spans="1:13" ht="63" x14ac:dyDescent="0.25">
      <c r="A159" s="78" t="s">
        <v>124</v>
      </c>
      <c r="B159" s="59" t="s">
        <v>154</v>
      </c>
      <c r="C159" s="59" t="s">
        <v>157</v>
      </c>
    </row>
    <row r="160" spans="1:13" ht="31.5" x14ac:dyDescent="0.25">
      <c r="A160" s="79"/>
      <c r="B160" s="60" t="s">
        <v>155</v>
      </c>
      <c r="C160" s="60" t="s">
        <v>158</v>
      </c>
    </row>
    <row r="161" spans="1:12" ht="63.75" thickBot="1" x14ac:dyDescent="0.3">
      <c r="A161" s="80"/>
      <c r="B161" s="54" t="s">
        <v>156</v>
      </c>
      <c r="C161" s="54" t="s">
        <v>159</v>
      </c>
    </row>
    <row r="162" spans="1:12" ht="221.25" thickBot="1" x14ac:dyDescent="0.3">
      <c r="A162" s="63" t="s">
        <v>160</v>
      </c>
      <c r="B162" s="64" t="s">
        <v>161</v>
      </c>
      <c r="C162" s="56" t="s">
        <v>162</v>
      </c>
    </row>
    <row r="163" spans="1:12" ht="409.6" thickBot="1" x14ac:dyDescent="0.3">
      <c r="A163" s="63" t="s">
        <v>163</v>
      </c>
      <c r="B163" s="65" t="s">
        <v>164</v>
      </c>
      <c r="C163" s="56" t="s">
        <v>162</v>
      </c>
    </row>
    <row r="164" spans="1:12" ht="15.75" x14ac:dyDescent="0.25">
      <c r="A164" s="49"/>
    </row>
    <row r="165" spans="1:12" ht="18.75" x14ac:dyDescent="0.3">
      <c r="A165" s="48"/>
      <c r="D165" s="72" t="s">
        <v>165</v>
      </c>
      <c r="E165" s="72"/>
      <c r="F165" s="72"/>
      <c r="G165" s="72"/>
      <c r="H165" s="72"/>
      <c r="I165" s="72"/>
      <c r="J165" s="72"/>
      <c r="K165" s="72"/>
    </row>
    <row r="166" spans="1:12" ht="18.75" x14ac:dyDescent="0.3">
      <c r="A166" s="48"/>
      <c r="D166" s="72" t="s">
        <v>166</v>
      </c>
      <c r="E166" s="72"/>
      <c r="F166" s="72"/>
      <c r="G166" s="72"/>
      <c r="H166" s="72"/>
      <c r="I166" s="72"/>
    </row>
    <row r="167" spans="1:12" ht="16.5" thickBot="1" x14ac:dyDescent="0.3">
      <c r="A167" s="49"/>
    </row>
    <row r="168" spans="1:12" ht="31.5" x14ac:dyDescent="0.25">
      <c r="A168" s="78" t="s">
        <v>124</v>
      </c>
      <c r="B168" s="59" t="s">
        <v>167</v>
      </c>
      <c r="C168" s="59" t="s">
        <v>169</v>
      </c>
    </row>
    <row r="169" spans="1:12" ht="48" thickBot="1" x14ac:dyDescent="0.3">
      <c r="A169" s="80"/>
      <c r="B169" s="54" t="s">
        <v>168</v>
      </c>
      <c r="C169" s="54" t="s">
        <v>168</v>
      </c>
    </row>
    <row r="170" spans="1:12" ht="174" thickBot="1" x14ac:dyDescent="0.3">
      <c r="A170" s="63">
        <v>1</v>
      </c>
      <c r="B170" s="53" t="s">
        <v>170</v>
      </c>
      <c r="C170" s="53" t="s">
        <v>171</v>
      </c>
    </row>
    <row r="171" spans="1:12" ht="189.75" thickBot="1" x14ac:dyDescent="0.3">
      <c r="A171" s="63">
        <v>2</v>
      </c>
      <c r="B171" s="53" t="s">
        <v>172</v>
      </c>
      <c r="C171" s="53" t="s">
        <v>173</v>
      </c>
    </row>
    <row r="172" spans="1:12" ht="15.75" x14ac:dyDescent="0.25">
      <c r="A172" s="66"/>
      <c r="E172" s="73" t="s">
        <v>204</v>
      </c>
      <c r="F172" s="74"/>
      <c r="G172" s="74"/>
      <c r="H172" s="74"/>
      <c r="I172" s="74"/>
      <c r="J172" s="74"/>
      <c r="K172" s="74"/>
      <c r="L172" s="74"/>
    </row>
    <row r="173" spans="1:12" ht="15.75" customHeight="1" x14ac:dyDescent="0.25">
      <c r="A173" s="67"/>
      <c r="E173" s="74"/>
      <c r="F173" s="74"/>
      <c r="G173" s="74"/>
      <c r="H173" s="74"/>
      <c r="I173" s="74"/>
      <c r="J173" s="74"/>
      <c r="K173" s="74"/>
      <c r="L173" s="74"/>
    </row>
    <row r="174" spans="1:12" ht="15.75" customHeight="1" x14ac:dyDescent="0.25">
      <c r="A174" s="48"/>
      <c r="E174" s="74"/>
      <c r="F174" s="74"/>
      <c r="G174" s="74"/>
      <c r="H174" s="74"/>
      <c r="I174" s="74"/>
      <c r="J174" s="74"/>
      <c r="K174" s="74"/>
      <c r="L174" s="74"/>
    </row>
    <row r="175" spans="1:12" ht="15.75" customHeight="1" x14ac:dyDescent="0.25">
      <c r="A175" s="48"/>
      <c r="E175" s="74"/>
      <c r="F175" s="74"/>
      <c r="G175" s="74"/>
      <c r="H175" s="74"/>
      <c r="I175" s="74"/>
      <c r="J175" s="74"/>
      <c r="K175" s="74"/>
      <c r="L175" s="74"/>
    </row>
    <row r="176" spans="1:12" ht="15.75" customHeight="1" x14ac:dyDescent="0.25">
      <c r="A176" s="48"/>
      <c r="E176" s="74"/>
      <c r="F176" s="74"/>
      <c r="G176" s="74"/>
      <c r="H176" s="74"/>
      <c r="I176" s="74"/>
      <c r="J176" s="74"/>
      <c r="K176" s="74"/>
      <c r="L176" s="74"/>
    </row>
    <row r="177" spans="1:13" ht="15.75" customHeight="1" x14ac:dyDescent="0.25">
      <c r="A177" s="48"/>
      <c r="E177" s="74"/>
      <c r="F177" s="74"/>
      <c r="G177" s="74"/>
      <c r="H177" s="74"/>
      <c r="I177" s="74"/>
      <c r="J177" s="74"/>
      <c r="K177" s="74"/>
      <c r="L177" s="74"/>
    </row>
    <row r="178" spans="1:13" ht="15.75" x14ac:dyDescent="0.25">
      <c r="A178" s="48"/>
      <c r="C178" s="73" t="s">
        <v>205</v>
      </c>
      <c r="D178" s="75"/>
      <c r="E178" s="75"/>
      <c r="F178" s="75"/>
      <c r="G178" s="75"/>
      <c r="H178" s="75"/>
      <c r="I178" s="75"/>
      <c r="J178" s="75"/>
      <c r="K178" s="75"/>
      <c r="L178" s="75"/>
      <c r="M178" s="75"/>
    </row>
    <row r="179" spans="1:13" ht="15.75" x14ac:dyDescent="0.25">
      <c r="A179" s="48"/>
      <c r="C179" s="75"/>
      <c r="D179" s="75"/>
      <c r="E179" s="75"/>
      <c r="F179" s="75"/>
      <c r="G179" s="75"/>
      <c r="H179" s="75"/>
      <c r="I179" s="75"/>
      <c r="J179" s="75"/>
      <c r="K179" s="75"/>
      <c r="L179" s="75"/>
      <c r="M179" s="75"/>
    </row>
    <row r="180" spans="1:13" ht="15.75" x14ac:dyDescent="0.25">
      <c r="A180" s="48"/>
      <c r="C180" s="75"/>
      <c r="D180" s="75"/>
      <c r="E180" s="75"/>
      <c r="F180" s="75"/>
      <c r="G180" s="75"/>
      <c r="H180" s="75"/>
      <c r="I180" s="75"/>
      <c r="J180" s="75"/>
      <c r="K180" s="75"/>
      <c r="L180" s="75"/>
      <c r="M180" s="75"/>
    </row>
    <row r="181" spans="1:13" ht="16.5" thickBot="1" x14ac:dyDescent="0.3">
      <c r="A181" s="49"/>
      <c r="C181" s="75"/>
      <c r="D181" s="75"/>
      <c r="E181" s="75"/>
      <c r="F181" s="75"/>
      <c r="G181" s="75"/>
      <c r="H181" s="75"/>
      <c r="I181" s="75"/>
      <c r="J181" s="75"/>
      <c r="K181" s="75"/>
      <c r="L181" s="75"/>
      <c r="M181" s="75"/>
    </row>
    <row r="182" spans="1:13" ht="16.5" thickBot="1" x14ac:dyDescent="0.3">
      <c r="A182" s="78" t="s">
        <v>124</v>
      </c>
      <c r="B182" s="78" t="s">
        <v>1</v>
      </c>
      <c r="C182" s="78" t="s">
        <v>2</v>
      </c>
      <c r="D182" s="76" t="s">
        <v>174</v>
      </c>
      <c r="E182" s="77"/>
    </row>
    <row r="183" spans="1:13" ht="15.75" x14ac:dyDescent="0.25">
      <c r="A183" s="79"/>
      <c r="B183" s="79"/>
      <c r="C183" s="79"/>
      <c r="D183" s="60" t="s">
        <v>175</v>
      </c>
      <c r="E183" s="60" t="s">
        <v>175</v>
      </c>
    </row>
    <row r="184" spans="1:13" ht="63.75" thickBot="1" x14ac:dyDescent="0.3">
      <c r="A184" s="80"/>
      <c r="B184" s="80"/>
      <c r="C184" s="80"/>
      <c r="D184" s="54" t="s">
        <v>176</v>
      </c>
      <c r="E184" s="54" t="s">
        <v>177</v>
      </c>
    </row>
    <row r="185" spans="1:13" ht="63.75" thickBot="1" x14ac:dyDescent="0.3">
      <c r="A185" s="52">
        <v>1</v>
      </c>
      <c r="B185" s="53" t="s">
        <v>178</v>
      </c>
      <c r="C185" s="54" t="s">
        <v>53</v>
      </c>
      <c r="D185" s="54">
        <v>6</v>
      </c>
      <c r="E185" s="54">
        <v>0</v>
      </c>
    </row>
    <row r="186" spans="1:13" ht="79.5" thickBot="1" x14ac:dyDescent="0.3">
      <c r="A186" s="52">
        <v>2</v>
      </c>
      <c r="B186" s="53" t="s">
        <v>179</v>
      </c>
      <c r="C186" s="54" t="s">
        <v>53</v>
      </c>
      <c r="D186" s="54">
        <v>0</v>
      </c>
      <c r="E186" s="54">
        <v>0</v>
      </c>
    </row>
    <row r="187" spans="1:13" ht="79.5" thickBot="1" x14ac:dyDescent="0.3">
      <c r="A187" s="52">
        <v>3</v>
      </c>
      <c r="B187" s="53" t="s">
        <v>180</v>
      </c>
      <c r="C187" s="54" t="s">
        <v>53</v>
      </c>
      <c r="D187" s="54">
        <v>0</v>
      </c>
      <c r="E187" s="54">
        <v>0</v>
      </c>
    </row>
    <row r="188" spans="1:13" ht="63.75" thickBot="1" x14ac:dyDescent="0.3">
      <c r="A188" s="55">
        <v>42007</v>
      </c>
      <c r="B188" s="53" t="s">
        <v>181</v>
      </c>
      <c r="C188" s="54" t="s">
        <v>53</v>
      </c>
      <c r="D188" s="54">
        <v>0</v>
      </c>
      <c r="E188" s="54">
        <v>0</v>
      </c>
    </row>
    <row r="189" spans="1:13" ht="95.25" thickBot="1" x14ac:dyDescent="0.3">
      <c r="A189" s="52">
        <v>4</v>
      </c>
      <c r="B189" s="53" t="s">
        <v>182</v>
      </c>
      <c r="C189" s="54" t="s">
        <v>64</v>
      </c>
      <c r="D189" s="54">
        <v>0</v>
      </c>
      <c r="E189" s="54">
        <v>0</v>
      </c>
    </row>
    <row r="190" spans="1:13" ht="63.75" thickBot="1" x14ac:dyDescent="0.3">
      <c r="A190" s="52">
        <v>5</v>
      </c>
      <c r="B190" s="53" t="s">
        <v>183</v>
      </c>
      <c r="C190" s="54" t="s">
        <v>64</v>
      </c>
      <c r="D190" s="54">
        <v>0</v>
      </c>
      <c r="E190" s="54">
        <v>0</v>
      </c>
    </row>
    <row r="191" spans="1:13" ht="15.75" x14ac:dyDescent="0.25">
      <c r="A191" s="49"/>
    </row>
    <row r="192" spans="1:13" ht="15.75" x14ac:dyDescent="0.25">
      <c r="A192" s="48"/>
      <c r="D192" s="73" t="s">
        <v>206</v>
      </c>
      <c r="E192" s="75"/>
      <c r="F192" s="75"/>
      <c r="G192" s="75"/>
      <c r="H192" s="75"/>
      <c r="I192" s="75"/>
      <c r="J192" s="75"/>
      <c r="K192" s="75"/>
      <c r="L192" s="75"/>
    </row>
    <row r="193" spans="1:12" ht="15.75" x14ac:dyDescent="0.25">
      <c r="A193" s="48"/>
      <c r="D193" s="75"/>
      <c r="E193" s="75"/>
      <c r="F193" s="75"/>
      <c r="G193" s="75"/>
      <c r="H193" s="75"/>
      <c r="I193" s="75"/>
      <c r="J193" s="75"/>
      <c r="K193" s="75"/>
      <c r="L193" s="75"/>
    </row>
    <row r="194" spans="1:12" ht="15.75" x14ac:dyDescent="0.25">
      <c r="A194" s="48"/>
      <c r="D194" s="75"/>
      <c r="E194" s="75"/>
      <c r="F194" s="75"/>
      <c r="G194" s="75"/>
      <c r="H194" s="75"/>
      <c r="I194" s="75"/>
      <c r="J194" s="75"/>
      <c r="K194" s="75"/>
      <c r="L194" s="75"/>
    </row>
    <row r="195" spans="1:12" ht="16.5" thickBot="1" x14ac:dyDescent="0.3">
      <c r="A195" s="49"/>
      <c r="D195" s="75"/>
      <c r="E195" s="75"/>
      <c r="F195" s="75"/>
      <c r="G195" s="75"/>
      <c r="H195" s="75"/>
      <c r="I195" s="75"/>
      <c r="J195" s="75"/>
      <c r="K195" s="75"/>
      <c r="L195" s="75"/>
    </row>
    <row r="196" spans="1:12" ht="31.5" x14ac:dyDescent="0.25">
      <c r="A196" s="78" t="s">
        <v>124</v>
      </c>
      <c r="B196" s="59" t="s">
        <v>184</v>
      </c>
      <c r="C196" s="59" t="s">
        <v>186</v>
      </c>
    </row>
    <row r="197" spans="1:12" ht="31.5" x14ac:dyDescent="0.25">
      <c r="A197" s="79"/>
      <c r="B197" s="60" t="s">
        <v>185</v>
      </c>
      <c r="C197" s="60" t="s">
        <v>187</v>
      </c>
    </row>
    <row r="198" spans="1:12" ht="63" x14ac:dyDescent="0.25">
      <c r="A198" s="79"/>
      <c r="B198" s="61"/>
      <c r="C198" s="60" t="s">
        <v>188</v>
      </c>
    </row>
    <row r="199" spans="1:12" ht="32.25" thickBot="1" x14ac:dyDescent="0.3">
      <c r="A199" s="80"/>
      <c r="B199" s="62"/>
      <c r="C199" s="54" t="s">
        <v>189</v>
      </c>
    </row>
    <row r="200" spans="1:12" ht="16.5" thickBot="1" x14ac:dyDescent="0.3">
      <c r="A200" s="63"/>
      <c r="B200" s="56" t="s">
        <v>141</v>
      </c>
      <c r="C200" s="56"/>
    </row>
    <row r="201" spans="1:12" ht="15.75" x14ac:dyDescent="0.25">
      <c r="A201" s="49"/>
      <c r="D201" s="73" t="s">
        <v>207</v>
      </c>
      <c r="E201" s="75"/>
      <c r="F201" s="75"/>
      <c r="G201" s="75"/>
      <c r="H201" s="75"/>
      <c r="I201" s="75"/>
      <c r="J201" s="75"/>
      <c r="K201" s="75"/>
    </row>
    <row r="202" spans="1:12" ht="15.75" x14ac:dyDescent="0.25">
      <c r="A202" s="48"/>
      <c r="D202" s="75"/>
      <c r="E202" s="75"/>
      <c r="F202" s="75"/>
      <c r="G202" s="75"/>
      <c r="H202" s="75"/>
      <c r="I202" s="75"/>
      <c r="J202" s="75"/>
      <c r="K202" s="75"/>
    </row>
    <row r="203" spans="1:12" ht="15.75" x14ac:dyDescent="0.25">
      <c r="A203" s="48"/>
      <c r="D203" s="75"/>
      <c r="E203" s="75"/>
      <c r="F203" s="75"/>
      <c r="G203" s="75"/>
      <c r="H203" s="75"/>
      <c r="I203" s="75"/>
      <c r="J203" s="75"/>
      <c r="K203" s="75"/>
    </row>
    <row r="204" spans="1:12" ht="15.75" x14ac:dyDescent="0.25">
      <c r="A204" s="48"/>
      <c r="D204" s="75"/>
      <c r="E204" s="75"/>
      <c r="F204" s="75"/>
      <c r="G204" s="75"/>
      <c r="H204" s="75"/>
      <c r="I204" s="75"/>
      <c r="J204" s="75"/>
      <c r="K204" s="75"/>
    </row>
    <row r="205" spans="1:12" ht="16.5" thickBot="1" x14ac:dyDescent="0.3">
      <c r="A205" s="49"/>
    </row>
    <row r="206" spans="1:12" ht="15.75" x14ac:dyDescent="0.25">
      <c r="A206" s="78" t="s">
        <v>124</v>
      </c>
      <c r="B206" s="78" t="s">
        <v>1</v>
      </c>
      <c r="C206" s="59" t="s">
        <v>190</v>
      </c>
      <c r="D206" s="78" t="s">
        <v>126</v>
      </c>
    </row>
    <row r="207" spans="1:12" ht="16.5" thickBot="1" x14ac:dyDescent="0.3">
      <c r="A207" s="80"/>
      <c r="B207" s="80"/>
      <c r="C207" s="54" t="s">
        <v>53</v>
      </c>
      <c r="D207" s="80"/>
    </row>
    <row r="208" spans="1:12" ht="32.25" thickBot="1" x14ac:dyDescent="0.3">
      <c r="A208" s="52">
        <v>1</v>
      </c>
      <c r="B208" s="64" t="s">
        <v>191</v>
      </c>
      <c r="C208" s="54">
        <v>0</v>
      </c>
      <c r="D208" s="54">
        <v>0</v>
      </c>
    </row>
    <row r="209" spans="1:4" ht="111" thickBot="1" x14ac:dyDescent="0.3">
      <c r="A209" s="55">
        <v>42005</v>
      </c>
      <c r="B209" s="64" t="s">
        <v>192</v>
      </c>
      <c r="C209" s="56"/>
      <c r="D209" s="56"/>
    </row>
    <row r="210" spans="1:4" ht="63.75" thickBot="1" x14ac:dyDescent="0.3">
      <c r="A210" s="55">
        <v>42036</v>
      </c>
      <c r="B210" s="64" t="s">
        <v>193</v>
      </c>
      <c r="C210" s="56"/>
      <c r="D210" s="56"/>
    </row>
    <row r="211" spans="1:4" ht="142.5" thickBot="1" x14ac:dyDescent="0.3">
      <c r="A211" s="55">
        <v>42064</v>
      </c>
      <c r="B211" s="64" t="s">
        <v>194</v>
      </c>
      <c r="C211" s="56"/>
      <c r="D211" s="56"/>
    </row>
    <row r="212" spans="1:4" ht="126.75" thickBot="1" x14ac:dyDescent="0.3">
      <c r="A212" s="55">
        <v>42095</v>
      </c>
      <c r="B212" s="64" t="s">
        <v>195</v>
      </c>
      <c r="C212" s="56"/>
      <c r="D212" s="56"/>
    </row>
    <row r="213" spans="1:4" ht="79.5" thickBot="1" x14ac:dyDescent="0.3">
      <c r="A213" s="55">
        <v>42125</v>
      </c>
      <c r="B213" s="64" t="s">
        <v>196</v>
      </c>
      <c r="C213" s="56"/>
      <c r="D213" s="56"/>
    </row>
    <row r="214" spans="1:4" ht="126.75" thickBot="1" x14ac:dyDescent="0.3">
      <c r="A214" s="55">
        <v>42156</v>
      </c>
      <c r="B214" s="53" t="s">
        <v>197</v>
      </c>
      <c r="C214" s="56"/>
      <c r="D214" s="56"/>
    </row>
    <row r="215" spans="1:4" ht="111" thickBot="1" x14ac:dyDescent="0.3">
      <c r="A215" s="55">
        <v>42186</v>
      </c>
      <c r="B215" s="53" t="s">
        <v>198</v>
      </c>
      <c r="C215" s="56"/>
      <c r="D215" s="56"/>
    </row>
  </sheetData>
  <mergeCells count="79">
    <mergeCell ref="B1:L2"/>
    <mergeCell ref="A3:L3"/>
    <mergeCell ref="A6:A10"/>
    <mergeCell ref="B6:B10"/>
    <mergeCell ref="C6:C10"/>
    <mergeCell ref="D6:D10"/>
    <mergeCell ref="E6:L6"/>
    <mergeCell ref="E7:J7"/>
    <mergeCell ref="K7:L8"/>
    <mergeCell ref="E8:G8"/>
    <mergeCell ref="H8:H10"/>
    <mergeCell ref="L9:L10"/>
    <mergeCell ref="K9:K10"/>
    <mergeCell ref="E9:E10"/>
    <mergeCell ref="F9:F10"/>
    <mergeCell ref="I8:I10"/>
    <mergeCell ref="I77:I78"/>
    <mergeCell ref="J77:J78"/>
    <mergeCell ref="I31:I33"/>
    <mergeCell ref="J31:J33"/>
    <mergeCell ref="A26:L26"/>
    <mergeCell ref="A29:A33"/>
    <mergeCell ref="B29:B33"/>
    <mergeCell ref="C29:C33"/>
    <mergeCell ref="D29:D33"/>
    <mergeCell ref="E29:L29"/>
    <mergeCell ref="E30:J30"/>
    <mergeCell ref="K30:L31"/>
    <mergeCell ref="K32:K33"/>
    <mergeCell ref="L32:L33"/>
    <mergeCell ref="E31:G31"/>
    <mergeCell ref="H31:H33"/>
    <mergeCell ref="D129:D130"/>
    <mergeCell ref="C114:L114"/>
    <mergeCell ref="D127:J127"/>
    <mergeCell ref="J8:J10"/>
    <mergeCell ref="E32:E33"/>
    <mergeCell ref="F32:F33"/>
    <mergeCell ref="A74:L74"/>
    <mergeCell ref="A75:A78"/>
    <mergeCell ref="B75:B78"/>
    <mergeCell ref="C75:C78"/>
    <mergeCell ref="D75:D78"/>
    <mergeCell ref="E75:L75"/>
    <mergeCell ref="E76:J76"/>
    <mergeCell ref="K76:L77"/>
    <mergeCell ref="E77:G77"/>
    <mergeCell ref="H77:H78"/>
    <mergeCell ref="A117:A124"/>
    <mergeCell ref="B117:B124"/>
    <mergeCell ref="C117:C124"/>
    <mergeCell ref="B129:B130"/>
    <mergeCell ref="C129:C130"/>
    <mergeCell ref="A206:A207"/>
    <mergeCell ref="B206:B207"/>
    <mergeCell ref="D206:D207"/>
    <mergeCell ref="D192:L195"/>
    <mergeCell ref="D201:K204"/>
    <mergeCell ref="F151:J155"/>
    <mergeCell ref="E135:K135"/>
    <mergeCell ref="C145:M145"/>
    <mergeCell ref="D182:E182"/>
    <mergeCell ref="A196:A199"/>
    <mergeCell ref="A159:A161"/>
    <mergeCell ref="A168:A169"/>
    <mergeCell ref="A182:A184"/>
    <mergeCell ref="B182:B184"/>
    <mergeCell ref="C182:C184"/>
    <mergeCell ref="B138:B139"/>
    <mergeCell ref="C138:C139"/>
    <mergeCell ref="A140:D140"/>
    <mergeCell ref="A142:D142"/>
    <mergeCell ref="A148:A149"/>
    <mergeCell ref="B148:B149"/>
    <mergeCell ref="D165:K165"/>
    <mergeCell ref="D166:I166"/>
    <mergeCell ref="E172:L177"/>
    <mergeCell ref="C178:M181"/>
    <mergeCell ref="C157:M157"/>
  </mergeCells>
  <pageMargins left="0.23622047244094491" right="0.23622047244094491" top="0.35433070866141736" bottom="0.35433070866141736" header="0.31496062992125984" footer="0.31496062992125984"/>
  <pageSetup paperSize="9" scale="8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2015-08-07T11:06:47Z</dcterms:modified>
</cp:coreProperties>
</file>